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40101 R6当初（R6.4~要件緩和、R6.6~一本化）☆/240314 通知・様式 最終発出■/set_HP掲載用■/別紙様式２～７/"/>
    </mc:Choice>
  </mc:AlternateContent>
  <xr:revisionPtr revIDLastSave="388" documentId="13_ncr:1_{80BCD2D2-888B-4A3F-8C08-2C20421C450D}" xr6:coauthVersionLast="47" xr6:coauthVersionMax="47" xr10:uidLastSave="{8BA4D081-01D6-4970-85EB-9CFA3760AAFA}"/>
  <bookViews>
    <workbookView xWindow="-108" yWindow="-108" windowWidth="22320" windowHeight="13176" xr2:uid="{00000000-000D-0000-FFFF-FFFF0000000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 localSheetId="2">[1]【参考】サービス名一覧!$A$4:$A$27</definedName>
    <definedName name="_new1" localSheetId="3">[1]【参考】サービス名一覧!$A$4:$A$27</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'別紙様式3-1'!$A$1:$AL$194</definedName>
    <definedName name="_xlnm.Print_Area" localSheetId="2">'別紙様式3-2（４・５月）'!$A$1:$AG$32</definedName>
    <definedName name="_xlnm.Print_Area" localSheetId="3">'別紙様式3-3（６月以降分）'!$A$1:$AD$31</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4" i="26" l="1"/>
  <c r="R22" i="26"/>
  <c r="X24" i="20"/>
  <c r="Y14" i="26"/>
  <c r="Y25" i="26" l="1"/>
  <c r="Y26" i="26"/>
  <c r="Y27" i="26"/>
  <c r="Y28" i="26"/>
  <c r="Y29" i="26"/>
  <c r="Y30" i="26"/>
  <c r="Y31" i="26"/>
  <c r="Y32" i="26"/>
  <c r="Y33" i="26"/>
  <c r="Y34" i="26"/>
  <c r="Y35" i="26"/>
  <c r="Y36" i="26"/>
  <c r="Y37" i="26"/>
  <c r="Y38" i="26"/>
  <c r="Y39" i="26"/>
  <c r="Y40" i="26"/>
  <c r="Y41" i="26"/>
  <c r="Y42" i="26"/>
  <c r="Y43" i="26"/>
  <c r="Y44" i="26"/>
  <c r="Y45" i="26"/>
  <c r="Y46" i="26"/>
  <c r="Y47" i="26"/>
  <c r="Y48" i="26"/>
  <c r="Y49" i="26"/>
  <c r="Y50" i="26"/>
  <c r="Y51" i="26"/>
  <c r="Y52" i="26"/>
  <c r="Y53" i="26"/>
  <c r="Y54" i="26"/>
  <c r="Y55" i="26"/>
  <c r="Y56" i="26"/>
  <c r="Y57" i="26"/>
  <c r="Y58" i="26"/>
  <c r="Y59" i="26"/>
  <c r="Y60" i="26"/>
  <c r="Y61" i="26"/>
  <c r="Y62" i="26"/>
  <c r="Y63" i="26"/>
  <c r="Y64" i="26"/>
  <c r="Y65" i="26"/>
  <c r="Y66" i="26"/>
  <c r="Y67" i="26"/>
  <c r="Y68" i="26"/>
  <c r="Y69" i="26"/>
  <c r="Y70" i="26"/>
  <c r="Y71" i="26"/>
  <c r="Y72" i="26"/>
  <c r="Y73" i="26"/>
  <c r="Y74" i="26"/>
  <c r="Y75" i="26"/>
  <c r="Y76" i="26"/>
  <c r="Y77" i="26"/>
  <c r="Y78" i="26"/>
  <c r="Y79" i="26"/>
  <c r="Y80" i="26"/>
  <c r="Y81" i="26"/>
  <c r="Y82" i="26"/>
  <c r="Y83" i="26"/>
  <c r="Y84" i="26"/>
  <c r="Y85" i="26"/>
  <c r="Y86" i="26"/>
  <c r="Y87" i="26"/>
  <c r="Y88" i="26"/>
  <c r="Y89" i="26"/>
  <c r="Y90" i="26"/>
  <c r="Y91" i="26"/>
  <c r="Y92" i="26"/>
  <c r="Y93" i="26"/>
  <c r="Y94" i="26"/>
  <c r="Y95" i="26"/>
  <c r="Y96" i="26"/>
  <c r="Y97" i="26"/>
  <c r="Y98" i="26"/>
  <c r="Y99" i="26"/>
  <c r="Y100" i="26"/>
  <c r="Y101" i="26"/>
  <c r="Y102" i="26"/>
  <c r="Y103" i="26"/>
  <c r="Y104" i="26"/>
  <c r="Y105" i="26"/>
  <c r="Y106" i="26"/>
  <c r="Y107" i="26"/>
  <c r="Y108" i="26"/>
  <c r="Y109" i="26"/>
  <c r="Y110" i="26"/>
  <c r="Y111" i="26"/>
  <c r="Y112" i="26"/>
  <c r="Y113" i="26"/>
  <c r="Y21" i="26" l="1"/>
  <c r="Y22" i="26"/>
  <c r="R14" i="26"/>
  <c r="AC27" i="26" l="1"/>
  <c r="AC28" i="26"/>
  <c r="AC29" i="26"/>
  <c r="AC30" i="26"/>
  <c r="AC31" i="26"/>
  <c r="AC32" i="26"/>
  <c r="AC33" i="26"/>
  <c r="AC34" i="26"/>
  <c r="AC35" i="26"/>
  <c r="AC36" i="26"/>
  <c r="AC37" i="26"/>
  <c r="AC38" i="26"/>
  <c r="AC39" i="26"/>
  <c r="AC40" i="26"/>
  <c r="AC41" i="26"/>
  <c r="AC42" i="26"/>
  <c r="AC43" i="26"/>
  <c r="AC44" i="26"/>
  <c r="AC45" i="26"/>
  <c r="AC46" i="26"/>
  <c r="AC47" i="26"/>
  <c r="AC48" i="26"/>
  <c r="AC49" i="26"/>
  <c r="AC50" i="26"/>
  <c r="AC51" i="26"/>
  <c r="AC52" i="26"/>
  <c r="AC53" i="26"/>
  <c r="AC54" i="26"/>
  <c r="AC55" i="26"/>
  <c r="AC56" i="26"/>
  <c r="AC57" i="26"/>
  <c r="AC58" i="26"/>
  <c r="AC59" i="26"/>
  <c r="AC60" i="26"/>
  <c r="AC61" i="26"/>
  <c r="AC62" i="26"/>
  <c r="AC63" i="26"/>
  <c r="AC64" i="26"/>
  <c r="AC65" i="26"/>
  <c r="AC66" i="26"/>
  <c r="AC67" i="26"/>
  <c r="AC68" i="26"/>
  <c r="AC69" i="26"/>
  <c r="AC70" i="26"/>
  <c r="AC71" i="26"/>
  <c r="AC72" i="26"/>
  <c r="AC73" i="26"/>
  <c r="AC74" i="26"/>
  <c r="AC75" i="26"/>
  <c r="AC76" i="26"/>
  <c r="AC77" i="26"/>
  <c r="AC78" i="26"/>
  <c r="AC79" i="26"/>
  <c r="AC80" i="26"/>
  <c r="AC81" i="26"/>
  <c r="AC82" i="26"/>
  <c r="AC83" i="26"/>
  <c r="AC84" i="26"/>
  <c r="AC85" i="26"/>
  <c r="AC86" i="26"/>
  <c r="AC87" i="26"/>
  <c r="AC88" i="26"/>
  <c r="AC89" i="26"/>
  <c r="AC90" i="26"/>
  <c r="AC91" i="26"/>
  <c r="AC92" i="26"/>
  <c r="AC93" i="26"/>
  <c r="AC94" i="26"/>
  <c r="AC95" i="26"/>
  <c r="AC96" i="26"/>
  <c r="AC97" i="26"/>
  <c r="AC98" i="26"/>
  <c r="AC99" i="26"/>
  <c r="AC100" i="26"/>
  <c r="AC101" i="26"/>
  <c r="AC102" i="26"/>
  <c r="AC103" i="26"/>
  <c r="AC104" i="26"/>
  <c r="AC105" i="26"/>
  <c r="AC106" i="26"/>
  <c r="AC107" i="26"/>
  <c r="AC108" i="26"/>
  <c r="AC109" i="26"/>
  <c r="AC110" i="26"/>
  <c r="AC111" i="26"/>
  <c r="AC112" i="26"/>
  <c r="AC113" i="26"/>
  <c r="AG15" i="26"/>
  <c r="AG16" i="26"/>
  <c r="AG17" i="26"/>
  <c r="AG18" i="26"/>
  <c r="AG19" i="26"/>
  <c r="AG20" i="26"/>
  <c r="AG21" i="26"/>
  <c r="AG22" i="26"/>
  <c r="AG23" i="26"/>
  <c r="AG24" i="26"/>
  <c r="AG25" i="26"/>
  <c r="AG26" i="26"/>
  <c r="AC26" i="26" s="1"/>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5" i="26"/>
  <c r="AF16" i="26"/>
  <c r="AF17" i="26"/>
  <c r="AF18" i="26"/>
  <c r="AF19" i="26"/>
  <c r="AF20" i="26"/>
  <c r="AF21" i="26"/>
  <c r="AF22" i="26"/>
  <c r="AF23" i="26"/>
  <c r="AF24" i="26"/>
  <c r="AF25" i="26"/>
  <c r="AF26" i="26"/>
  <c r="AF27" i="26"/>
  <c r="AF28" i="26"/>
  <c r="AF29" i="26"/>
  <c r="AF30" i="26"/>
  <c r="V30" i="26" s="1"/>
  <c r="AF31" i="26"/>
  <c r="V31" i="26" s="1"/>
  <c r="AF32" i="26"/>
  <c r="V32" i="26" s="1"/>
  <c r="AF33" i="26"/>
  <c r="AF34" i="26"/>
  <c r="AF35" i="26"/>
  <c r="AF36" i="26"/>
  <c r="AF37" i="26"/>
  <c r="AF38" i="26"/>
  <c r="V38" i="26" s="1"/>
  <c r="AF39" i="26"/>
  <c r="V39" i="26" s="1"/>
  <c r="AF40" i="26"/>
  <c r="V40" i="26" s="1"/>
  <c r="AF41" i="26"/>
  <c r="AF42" i="26"/>
  <c r="AF43" i="26"/>
  <c r="AF44" i="26"/>
  <c r="AF45" i="26"/>
  <c r="AF46" i="26"/>
  <c r="V46" i="26" s="1"/>
  <c r="AF47" i="26"/>
  <c r="V47" i="26" s="1"/>
  <c r="AF48" i="26"/>
  <c r="V48" i="26" s="1"/>
  <c r="AF49" i="26"/>
  <c r="AF50" i="26"/>
  <c r="AF51" i="26"/>
  <c r="AF52" i="26"/>
  <c r="AF53" i="26"/>
  <c r="AF54" i="26"/>
  <c r="V54" i="26" s="1"/>
  <c r="AF55" i="26"/>
  <c r="V55" i="26" s="1"/>
  <c r="AF56" i="26"/>
  <c r="V56" i="26" s="1"/>
  <c r="AF57" i="26"/>
  <c r="AF58" i="26"/>
  <c r="AF59" i="26"/>
  <c r="AF60" i="26"/>
  <c r="AF61" i="26"/>
  <c r="AF62" i="26"/>
  <c r="V62" i="26" s="1"/>
  <c r="AF63" i="26"/>
  <c r="V63" i="26" s="1"/>
  <c r="AF64" i="26"/>
  <c r="V64" i="26" s="1"/>
  <c r="AF65" i="26"/>
  <c r="AF66" i="26"/>
  <c r="AF67" i="26"/>
  <c r="AF68" i="26"/>
  <c r="AF69" i="26"/>
  <c r="AF70" i="26"/>
  <c r="V70" i="26" s="1"/>
  <c r="AF71" i="26"/>
  <c r="V71" i="26" s="1"/>
  <c r="AF72" i="26"/>
  <c r="V72" i="26" s="1"/>
  <c r="AF73" i="26"/>
  <c r="AF74" i="26"/>
  <c r="AF75" i="26"/>
  <c r="AF76" i="26"/>
  <c r="AF77" i="26"/>
  <c r="AF78" i="26"/>
  <c r="V78" i="26" s="1"/>
  <c r="AF79" i="26"/>
  <c r="V79" i="26" s="1"/>
  <c r="AF80" i="26"/>
  <c r="V80" i="26" s="1"/>
  <c r="AF81" i="26"/>
  <c r="AF82" i="26"/>
  <c r="AF83" i="26"/>
  <c r="AF84" i="26"/>
  <c r="AF85" i="26"/>
  <c r="AF86" i="26"/>
  <c r="V86" i="26" s="1"/>
  <c r="AF87" i="26"/>
  <c r="V87" i="26" s="1"/>
  <c r="AF88" i="26"/>
  <c r="V88" i="26" s="1"/>
  <c r="AF89" i="26"/>
  <c r="AF90" i="26"/>
  <c r="AF91" i="26"/>
  <c r="AF92" i="26"/>
  <c r="AF93" i="26"/>
  <c r="AF94" i="26"/>
  <c r="V94" i="26" s="1"/>
  <c r="AF95" i="26"/>
  <c r="V95" i="26" s="1"/>
  <c r="AF96" i="26"/>
  <c r="V96" i="26" s="1"/>
  <c r="AF97" i="26"/>
  <c r="AF98" i="26"/>
  <c r="AF99" i="26"/>
  <c r="AF100" i="26"/>
  <c r="AF101" i="26"/>
  <c r="AF102" i="26"/>
  <c r="V102" i="26" s="1"/>
  <c r="AF103" i="26"/>
  <c r="V103" i="26" s="1"/>
  <c r="AF104" i="26"/>
  <c r="V104" i="26" s="1"/>
  <c r="AF105" i="26"/>
  <c r="AF106" i="26"/>
  <c r="AF107" i="26"/>
  <c r="AF108" i="26"/>
  <c r="AF109" i="26"/>
  <c r="AF110" i="26"/>
  <c r="V110" i="26" s="1"/>
  <c r="AF111" i="26"/>
  <c r="V111" i="26" s="1"/>
  <c r="AF112" i="26"/>
  <c r="V112" i="26" s="1"/>
  <c r="AF113" i="26"/>
  <c r="V26" i="26"/>
  <c r="V27" i="26"/>
  <c r="V28" i="26"/>
  <c r="V29" i="26"/>
  <c r="V33" i="26"/>
  <c r="V34" i="26"/>
  <c r="V35" i="26"/>
  <c r="V36" i="26"/>
  <c r="V37" i="26"/>
  <c r="V41" i="26"/>
  <c r="V42" i="26"/>
  <c r="V43" i="26"/>
  <c r="V44" i="26"/>
  <c r="V45" i="26"/>
  <c r="V49" i="26"/>
  <c r="V50" i="26"/>
  <c r="V51" i="26"/>
  <c r="V52" i="26"/>
  <c r="V53" i="26"/>
  <c r="V57" i="26"/>
  <c r="V58" i="26"/>
  <c r="V59" i="26"/>
  <c r="V60" i="26"/>
  <c r="V61" i="26"/>
  <c r="V65" i="26"/>
  <c r="V66" i="26"/>
  <c r="V67" i="26"/>
  <c r="V68" i="26"/>
  <c r="V69" i="26"/>
  <c r="V73" i="26"/>
  <c r="V74" i="26"/>
  <c r="V75" i="26"/>
  <c r="V76" i="26"/>
  <c r="V77" i="26"/>
  <c r="V81" i="26"/>
  <c r="V82" i="26"/>
  <c r="V83" i="26"/>
  <c r="V84" i="26"/>
  <c r="V85" i="26"/>
  <c r="V89" i="26"/>
  <c r="V90" i="26"/>
  <c r="V91" i="26"/>
  <c r="V92" i="26"/>
  <c r="V93" i="26"/>
  <c r="V97" i="26"/>
  <c r="V98" i="26"/>
  <c r="V99" i="26"/>
  <c r="V100" i="26"/>
  <c r="V101" i="26"/>
  <c r="V105" i="26"/>
  <c r="V106" i="26"/>
  <c r="V107" i="26"/>
  <c r="V108" i="26"/>
  <c r="V109" i="26"/>
  <c r="V113" i="26"/>
  <c r="R21" i="26" l="1"/>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N7" i="20"/>
  <c r="AF20" i="29"/>
  <c r="AG20" i="29"/>
  <c r="AH20" i="29"/>
  <c r="AI20" i="29"/>
  <c r="AJ20" i="29"/>
  <c r="AK20" i="29"/>
  <c r="AL20" i="29"/>
  <c r="AM20" i="29"/>
  <c r="AN20" i="29"/>
  <c r="AO20" i="29"/>
  <c r="AP20" i="29"/>
  <c r="AQ20" i="29"/>
  <c r="AR20" i="29"/>
  <c r="AS20" i="29"/>
  <c r="AT20" i="29"/>
  <c r="AU20" i="29"/>
  <c r="AV20" i="29"/>
  <c r="AW20" i="29"/>
  <c r="AX20" i="29"/>
  <c r="AY20" i="29"/>
  <c r="AZ20" i="29"/>
  <c r="BA20" i="29"/>
  <c r="AE20" i="29"/>
  <c r="AK28" i="15" l="1"/>
  <c r="AD24" i="20"/>
  <c r="AD25"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20" i="20"/>
  <c r="AD23" i="20"/>
  <c r="AK166" i="15"/>
  <c r="Q40" i="15"/>
  <c r="AC74" i="15" l="1"/>
  <c r="AC78" i="15"/>
  <c r="B23" i="20" l="1"/>
  <c r="J23" i="20"/>
  <c r="K23" i="20"/>
  <c r="L23" i="20"/>
  <c r="M23" i="20"/>
  <c r="N23" i="20"/>
  <c r="AE23" i="20"/>
  <c r="AF23" i="20"/>
  <c r="X23" i="20" s="1"/>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D26" i="20" s="1"/>
  <c r="AE26" i="20"/>
  <c r="AF26" i="20"/>
  <c r="AG26" i="20"/>
  <c r="B27" i="20"/>
  <c r="J27" i="20"/>
  <c r="K27" i="20"/>
  <c r="L27" i="20"/>
  <c r="M27" i="20"/>
  <c r="N27" i="20"/>
  <c r="AE27" i="20"/>
  <c r="AF27" i="20"/>
  <c r="AG27" i="20"/>
  <c r="B28" i="20"/>
  <c r="J28" i="20"/>
  <c r="K28" i="20"/>
  <c r="L28" i="20"/>
  <c r="M28" i="20"/>
  <c r="N28" i="20"/>
  <c r="AE28" i="20"/>
  <c r="AF28" i="20"/>
  <c r="AG28" i="20"/>
  <c r="AB28" i="20" s="1"/>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X31" i="20" s="1"/>
  <c r="AG31" i="20"/>
  <c r="B32" i="20"/>
  <c r="J32" i="20"/>
  <c r="K32" i="20"/>
  <c r="L32" i="20"/>
  <c r="M32" i="20"/>
  <c r="N32" i="20"/>
  <c r="AE32" i="20"/>
  <c r="T32" i="20" s="1"/>
  <c r="AF32" i="20"/>
  <c r="AG32" i="20"/>
  <c r="B33" i="20"/>
  <c r="J33" i="20"/>
  <c r="K33" i="20"/>
  <c r="L33" i="20"/>
  <c r="M33" i="20"/>
  <c r="N33" i="20"/>
  <c r="AE33" i="20"/>
  <c r="AF33" i="20"/>
  <c r="AG33" i="20"/>
  <c r="B34" i="20"/>
  <c r="J34" i="20"/>
  <c r="K34" i="20"/>
  <c r="L34" i="20"/>
  <c r="M34" i="20"/>
  <c r="N34" i="20"/>
  <c r="AE34" i="20"/>
  <c r="AF34" i="20"/>
  <c r="AG34" i="20"/>
  <c r="AB34" i="20" s="1"/>
  <c r="B35" i="20"/>
  <c r="J35" i="20"/>
  <c r="K35" i="20"/>
  <c r="L35" i="20"/>
  <c r="M35" i="20"/>
  <c r="N35" i="20"/>
  <c r="AE35" i="20"/>
  <c r="AF35" i="20"/>
  <c r="X35" i="20" s="1"/>
  <c r="AG35" i="20"/>
  <c r="AB35" i="20" s="1"/>
  <c r="B36" i="20"/>
  <c r="J36" i="20"/>
  <c r="K36" i="20"/>
  <c r="L36" i="20"/>
  <c r="M36" i="20"/>
  <c r="N36" i="20"/>
  <c r="T36" i="20"/>
  <c r="X36" i="20"/>
  <c r="AE36" i="20"/>
  <c r="AF36" i="20"/>
  <c r="AG36" i="20"/>
  <c r="AB36" i="20" s="1"/>
  <c r="B37" i="20"/>
  <c r="J37" i="20"/>
  <c r="K37" i="20"/>
  <c r="L37" i="20"/>
  <c r="M37" i="20"/>
  <c r="N37" i="20"/>
  <c r="AE37" i="20"/>
  <c r="AF37" i="20"/>
  <c r="AG37" i="20"/>
  <c r="B38" i="20"/>
  <c r="J38" i="20"/>
  <c r="K38" i="20"/>
  <c r="L38" i="20"/>
  <c r="M38" i="20"/>
  <c r="N38" i="20"/>
  <c r="AE38" i="20"/>
  <c r="AF38" i="20"/>
  <c r="AG38" i="20"/>
  <c r="B39" i="20"/>
  <c r="J39" i="20"/>
  <c r="K39" i="20"/>
  <c r="L39" i="20"/>
  <c r="M39" i="20"/>
  <c r="N39" i="20"/>
  <c r="T39" i="20" s="1"/>
  <c r="AE39" i="20"/>
  <c r="AF39" i="20"/>
  <c r="AG39" i="20"/>
  <c r="B40" i="20"/>
  <c r="J40" i="20"/>
  <c r="K40" i="20"/>
  <c r="L40" i="20"/>
  <c r="M40" i="20"/>
  <c r="N40" i="20"/>
  <c r="AE40" i="20"/>
  <c r="AF40" i="20"/>
  <c r="AG40" i="20"/>
  <c r="AB40" i="20" s="1"/>
  <c r="B41" i="20"/>
  <c r="J41" i="20"/>
  <c r="K41" i="20"/>
  <c r="L41" i="20"/>
  <c r="M41" i="20"/>
  <c r="N41" i="20"/>
  <c r="AE41" i="20"/>
  <c r="AF41" i="20"/>
  <c r="AG41" i="20"/>
  <c r="B42" i="20"/>
  <c r="J42" i="20"/>
  <c r="K42" i="20"/>
  <c r="L42" i="20"/>
  <c r="M42" i="20"/>
  <c r="N42" i="20"/>
  <c r="AE42" i="20"/>
  <c r="AF42" i="20"/>
  <c r="X42" i="20" s="1"/>
  <c r="AG42" i="20"/>
  <c r="AB42" i="20" s="1"/>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AB50" i="20" s="1"/>
  <c r="B51" i="20"/>
  <c r="J51" i="20"/>
  <c r="K51" i="20"/>
  <c r="L51" i="20"/>
  <c r="M51" i="20"/>
  <c r="N51" i="20"/>
  <c r="AE51" i="20"/>
  <c r="AF51" i="20"/>
  <c r="AG51" i="20"/>
  <c r="B52" i="20"/>
  <c r="J52" i="20"/>
  <c r="K52" i="20"/>
  <c r="L52" i="20"/>
  <c r="M52" i="20"/>
  <c r="N52" i="20"/>
  <c r="AE52" i="20"/>
  <c r="AF52" i="20"/>
  <c r="AG52" i="20"/>
  <c r="AB52" i="20" s="1"/>
  <c r="B53" i="20"/>
  <c r="J53" i="20"/>
  <c r="K53" i="20"/>
  <c r="L53" i="20"/>
  <c r="M53" i="20"/>
  <c r="N53" i="20"/>
  <c r="AB53" i="20" s="1"/>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X58" i="20" s="1"/>
  <c r="AG58" i="20"/>
  <c r="AB58" i="20" s="1"/>
  <c r="B59" i="20"/>
  <c r="J59" i="20"/>
  <c r="K59" i="20"/>
  <c r="L59" i="20"/>
  <c r="M59" i="20"/>
  <c r="N59" i="20"/>
  <c r="AE59" i="20"/>
  <c r="T59" i="20" s="1"/>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X66" i="20" s="1"/>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B69" i="20" s="1"/>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B74" i="20" s="1"/>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B77" i="20" s="1"/>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X80" i="20" s="1"/>
  <c r="AG80" i="20"/>
  <c r="B81" i="20"/>
  <c r="J81" i="20"/>
  <c r="K81" i="20"/>
  <c r="L81" i="20"/>
  <c r="M81" i="20"/>
  <c r="N81" i="20"/>
  <c r="AE81" i="20"/>
  <c r="AF81" i="20"/>
  <c r="AG81" i="20"/>
  <c r="B82" i="20"/>
  <c r="J82" i="20"/>
  <c r="K82" i="20"/>
  <c r="L82" i="20"/>
  <c r="M82" i="20"/>
  <c r="N82" i="20"/>
  <c r="AB82" i="20" s="1"/>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AF88" i="20"/>
  <c r="AG88" i="20"/>
  <c r="AB88" i="20" s="1"/>
  <c r="B89" i="20"/>
  <c r="J89" i="20"/>
  <c r="K89" i="20"/>
  <c r="L89" i="20"/>
  <c r="M89" i="20"/>
  <c r="N89" i="20"/>
  <c r="AE89" i="20"/>
  <c r="AF89" i="20"/>
  <c r="AG89" i="20"/>
  <c r="B90" i="20"/>
  <c r="J90" i="20"/>
  <c r="K90" i="20"/>
  <c r="L90" i="20"/>
  <c r="M90" i="20"/>
  <c r="N90" i="20"/>
  <c r="X90" i="20" s="1"/>
  <c r="AE90" i="20"/>
  <c r="AF90" i="20"/>
  <c r="AG90" i="20"/>
  <c r="B91" i="20"/>
  <c r="J91" i="20"/>
  <c r="K91" i="20"/>
  <c r="L91" i="20"/>
  <c r="M91" i="20"/>
  <c r="N91" i="20"/>
  <c r="AE91" i="20"/>
  <c r="AF91" i="20"/>
  <c r="AG91" i="20"/>
  <c r="B92" i="20"/>
  <c r="J92" i="20"/>
  <c r="K92" i="20"/>
  <c r="L92" i="20"/>
  <c r="M92" i="20"/>
  <c r="N92" i="20"/>
  <c r="AE92" i="20"/>
  <c r="AF92" i="20"/>
  <c r="AG92" i="20"/>
  <c r="AB92" i="20" s="1"/>
  <c r="B93" i="20"/>
  <c r="J93" i="20"/>
  <c r="K93" i="20"/>
  <c r="L93" i="20"/>
  <c r="M93" i="20"/>
  <c r="N93" i="20"/>
  <c r="AE93" i="20"/>
  <c r="AF93" i="20"/>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X98" i="20" s="1"/>
  <c r="AE98" i="20"/>
  <c r="AF98" i="20"/>
  <c r="AG98" i="20"/>
  <c r="B99" i="20"/>
  <c r="J99" i="20"/>
  <c r="K99" i="20"/>
  <c r="L99" i="20"/>
  <c r="M99" i="20"/>
  <c r="N99" i="20"/>
  <c r="AE99" i="20"/>
  <c r="AF99" i="20"/>
  <c r="AG99" i="20"/>
  <c r="B100" i="20"/>
  <c r="J100" i="20"/>
  <c r="K100" i="20"/>
  <c r="L100" i="20"/>
  <c r="M100" i="20"/>
  <c r="N100" i="20"/>
  <c r="AB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X106" i="20" s="1"/>
  <c r="AG106" i="20"/>
  <c r="B107" i="20"/>
  <c r="J107" i="20"/>
  <c r="K107" i="20"/>
  <c r="L107" i="20"/>
  <c r="M107" i="20"/>
  <c r="N107" i="20"/>
  <c r="AE107" i="20"/>
  <c r="AF107" i="20"/>
  <c r="AG107" i="20"/>
  <c r="B108" i="20"/>
  <c r="J108" i="20"/>
  <c r="K108" i="20"/>
  <c r="L108" i="20"/>
  <c r="M108" i="20"/>
  <c r="N108" i="20"/>
  <c r="T108" i="20" s="1"/>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T114" i="20" s="1"/>
  <c r="AF114" i="20"/>
  <c r="AG114" i="20"/>
  <c r="B115" i="20"/>
  <c r="J115" i="20"/>
  <c r="K115" i="20"/>
  <c r="L115" i="20"/>
  <c r="M115" i="20"/>
  <c r="N115" i="20"/>
  <c r="AE115" i="20"/>
  <c r="AF115" i="20"/>
  <c r="AG115" i="20"/>
  <c r="B22" i="20"/>
  <c r="J22" i="20"/>
  <c r="K22" i="20"/>
  <c r="L22" i="20"/>
  <c r="M22" i="20"/>
  <c r="N22" i="20"/>
  <c r="AD22" i="20" s="1"/>
  <c r="B21" i="26"/>
  <c r="J21" i="26"/>
  <c r="K21" i="26"/>
  <c r="L21" i="26"/>
  <c r="M21" i="26"/>
  <c r="N21" i="26"/>
  <c r="AD21" i="26"/>
  <c r="AE21" i="26"/>
  <c r="B22" i="26"/>
  <c r="J22" i="26"/>
  <c r="K22" i="26"/>
  <c r="L22" i="26"/>
  <c r="M22" i="26"/>
  <c r="N22" i="26"/>
  <c r="AD22" i="26"/>
  <c r="AE22" i="26"/>
  <c r="B23" i="26"/>
  <c r="J23" i="26"/>
  <c r="K23" i="26"/>
  <c r="L23" i="26"/>
  <c r="M23" i="26"/>
  <c r="N23" i="26"/>
  <c r="AD23" i="26"/>
  <c r="AE23" i="26"/>
  <c r="B24" i="26"/>
  <c r="J24" i="26"/>
  <c r="K24" i="26"/>
  <c r="L24" i="26"/>
  <c r="M24" i="26"/>
  <c r="N24" i="26"/>
  <c r="AD24" i="26"/>
  <c r="AE24" i="26"/>
  <c r="B25" i="26"/>
  <c r="J25" i="26"/>
  <c r="K25" i="26"/>
  <c r="L25" i="26"/>
  <c r="M25" i="26"/>
  <c r="N25" i="26"/>
  <c r="AD25" i="26"/>
  <c r="AE25" i="26"/>
  <c r="B26" i="26"/>
  <c r="J26" i="26"/>
  <c r="K26" i="26"/>
  <c r="L26" i="26"/>
  <c r="M26" i="26"/>
  <c r="N26" i="26"/>
  <c r="AD26" i="26"/>
  <c r="AE26" i="26"/>
  <c r="B27" i="26"/>
  <c r="J27" i="26"/>
  <c r="K27" i="26"/>
  <c r="L27" i="26"/>
  <c r="M27" i="26"/>
  <c r="N27" i="26"/>
  <c r="AD27" i="26"/>
  <c r="AE27" i="26"/>
  <c r="B28" i="26"/>
  <c r="J28" i="26"/>
  <c r="K28" i="26"/>
  <c r="L28" i="26"/>
  <c r="M28" i="26"/>
  <c r="N28" i="26"/>
  <c r="AD28" i="26"/>
  <c r="AE28" i="26"/>
  <c r="B29" i="26"/>
  <c r="J29" i="26"/>
  <c r="K29" i="26"/>
  <c r="L29" i="26"/>
  <c r="M29" i="26"/>
  <c r="N29" i="26"/>
  <c r="AD29" i="26"/>
  <c r="AE29" i="26"/>
  <c r="B30" i="26"/>
  <c r="J30" i="26"/>
  <c r="K30" i="26"/>
  <c r="L30" i="26"/>
  <c r="M30" i="26"/>
  <c r="N30" i="26"/>
  <c r="AD30" i="26"/>
  <c r="AE30" i="26"/>
  <c r="B31" i="26"/>
  <c r="J31" i="26"/>
  <c r="K31" i="26"/>
  <c r="L31" i="26"/>
  <c r="M31" i="26"/>
  <c r="N31" i="26"/>
  <c r="AD31" i="26"/>
  <c r="AE31" i="26"/>
  <c r="B32" i="26"/>
  <c r="J32" i="26"/>
  <c r="K32" i="26"/>
  <c r="L32" i="26"/>
  <c r="M32" i="26"/>
  <c r="N32" i="26"/>
  <c r="AD32" i="26"/>
  <c r="AE32" i="26"/>
  <c r="B33" i="26"/>
  <c r="J33" i="26"/>
  <c r="K33" i="26"/>
  <c r="L33" i="26"/>
  <c r="M33" i="26"/>
  <c r="N33" i="26"/>
  <c r="AD33" i="26"/>
  <c r="AE33" i="26"/>
  <c r="B34" i="26"/>
  <c r="J34" i="26"/>
  <c r="K34" i="26"/>
  <c r="L34" i="26"/>
  <c r="M34" i="26"/>
  <c r="N34" i="26"/>
  <c r="AD34" i="26"/>
  <c r="AE34" i="26"/>
  <c r="B35" i="26"/>
  <c r="J35" i="26"/>
  <c r="K35" i="26"/>
  <c r="L35" i="26"/>
  <c r="M35" i="26"/>
  <c r="N35" i="26"/>
  <c r="AD35" i="26"/>
  <c r="AE35" i="26"/>
  <c r="B36" i="26"/>
  <c r="J36" i="26"/>
  <c r="K36" i="26"/>
  <c r="L36" i="26"/>
  <c r="M36" i="26"/>
  <c r="N36" i="26"/>
  <c r="AD36" i="26"/>
  <c r="AE36" i="26"/>
  <c r="B37" i="26"/>
  <c r="J37" i="26"/>
  <c r="K37" i="26"/>
  <c r="L37" i="26"/>
  <c r="M37" i="26"/>
  <c r="N37" i="26"/>
  <c r="AD37" i="26"/>
  <c r="AE37" i="26"/>
  <c r="B38" i="26"/>
  <c r="J38" i="26"/>
  <c r="K38" i="26"/>
  <c r="L38" i="26"/>
  <c r="M38" i="26"/>
  <c r="N38" i="26"/>
  <c r="AD38" i="26"/>
  <c r="AE38" i="26"/>
  <c r="B39" i="26"/>
  <c r="J39" i="26"/>
  <c r="K39" i="26"/>
  <c r="L39" i="26"/>
  <c r="M39" i="26"/>
  <c r="N39" i="26"/>
  <c r="AD39" i="26"/>
  <c r="AE39" i="26"/>
  <c r="B40" i="26"/>
  <c r="J40" i="26"/>
  <c r="K40" i="26"/>
  <c r="L40" i="26"/>
  <c r="M40" i="26"/>
  <c r="N40" i="26"/>
  <c r="AD40" i="26"/>
  <c r="AE40" i="26"/>
  <c r="B41" i="26"/>
  <c r="J41" i="26"/>
  <c r="K41" i="26"/>
  <c r="L41" i="26"/>
  <c r="M41" i="26"/>
  <c r="N41" i="26"/>
  <c r="AD41" i="26"/>
  <c r="AE41" i="26"/>
  <c r="B42" i="26"/>
  <c r="J42" i="26"/>
  <c r="K42" i="26"/>
  <c r="L42" i="26"/>
  <c r="M42" i="26"/>
  <c r="N42" i="26"/>
  <c r="AD42" i="26"/>
  <c r="AE42" i="26"/>
  <c r="B43" i="26"/>
  <c r="J43" i="26"/>
  <c r="K43" i="26"/>
  <c r="L43" i="26"/>
  <c r="M43" i="26"/>
  <c r="N43" i="26"/>
  <c r="AD43" i="26"/>
  <c r="AE43" i="26"/>
  <c r="B44" i="26"/>
  <c r="J44" i="26"/>
  <c r="K44" i="26"/>
  <c r="L44" i="26"/>
  <c r="M44" i="26"/>
  <c r="N44" i="26"/>
  <c r="AD44" i="26"/>
  <c r="AE44" i="26"/>
  <c r="B45" i="26"/>
  <c r="J45" i="26"/>
  <c r="K45" i="26"/>
  <c r="L45" i="26"/>
  <c r="M45" i="26"/>
  <c r="N45" i="26"/>
  <c r="AD45" i="26"/>
  <c r="AE45" i="26"/>
  <c r="B46" i="26"/>
  <c r="J46" i="26"/>
  <c r="K46" i="26"/>
  <c r="L46" i="26"/>
  <c r="M46" i="26"/>
  <c r="N46" i="26"/>
  <c r="AD46" i="26"/>
  <c r="AE46" i="26"/>
  <c r="B47" i="26"/>
  <c r="J47" i="26"/>
  <c r="K47" i="26"/>
  <c r="L47" i="26"/>
  <c r="M47" i="26"/>
  <c r="N47" i="26"/>
  <c r="AD47" i="26"/>
  <c r="AE47" i="26"/>
  <c r="B48" i="26"/>
  <c r="J48" i="26"/>
  <c r="K48" i="26"/>
  <c r="L48" i="26"/>
  <c r="M48" i="26"/>
  <c r="N48" i="26"/>
  <c r="AD48" i="26"/>
  <c r="AE48" i="26"/>
  <c r="B49" i="26"/>
  <c r="J49" i="26"/>
  <c r="K49" i="26"/>
  <c r="L49" i="26"/>
  <c r="M49" i="26"/>
  <c r="N49" i="26"/>
  <c r="AD49" i="26"/>
  <c r="AE49" i="26"/>
  <c r="B50" i="26"/>
  <c r="J50" i="26"/>
  <c r="K50" i="26"/>
  <c r="L50" i="26"/>
  <c r="M50" i="26"/>
  <c r="N50" i="26"/>
  <c r="AD50" i="26"/>
  <c r="AE50" i="26"/>
  <c r="B51" i="26"/>
  <c r="J51" i="26"/>
  <c r="K51" i="26"/>
  <c r="L51" i="26"/>
  <c r="M51" i="26"/>
  <c r="N51" i="26"/>
  <c r="AD51" i="26"/>
  <c r="AE51" i="26"/>
  <c r="B52" i="26"/>
  <c r="J52" i="26"/>
  <c r="K52" i="26"/>
  <c r="L52" i="26"/>
  <c r="M52" i="26"/>
  <c r="N52" i="26"/>
  <c r="AD52" i="26"/>
  <c r="AE52" i="26"/>
  <c r="B53" i="26"/>
  <c r="J53" i="26"/>
  <c r="K53" i="26"/>
  <c r="L53" i="26"/>
  <c r="M53" i="26"/>
  <c r="N53" i="26"/>
  <c r="AD53" i="26"/>
  <c r="AE53" i="26"/>
  <c r="B54" i="26"/>
  <c r="J54" i="26"/>
  <c r="K54" i="26"/>
  <c r="L54" i="26"/>
  <c r="M54" i="26"/>
  <c r="N54" i="26"/>
  <c r="AD54" i="26"/>
  <c r="AE54" i="26"/>
  <c r="B55" i="26"/>
  <c r="J55" i="26"/>
  <c r="K55" i="26"/>
  <c r="L55" i="26"/>
  <c r="M55" i="26"/>
  <c r="N55" i="26"/>
  <c r="AD55" i="26"/>
  <c r="AE55" i="26"/>
  <c r="B56" i="26"/>
  <c r="J56" i="26"/>
  <c r="K56" i="26"/>
  <c r="L56" i="26"/>
  <c r="M56" i="26"/>
  <c r="N56" i="26"/>
  <c r="AD56" i="26"/>
  <c r="AE56" i="26"/>
  <c r="B57" i="26"/>
  <c r="J57" i="26"/>
  <c r="K57" i="26"/>
  <c r="L57" i="26"/>
  <c r="M57" i="26"/>
  <c r="N57" i="26"/>
  <c r="AD57" i="26"/>
  <c r="AE57" i="26"/>
  <c r="B58" i="26"/>
  <c r="J58" i="26"/>
  <c r="K58" i="26"/>
  <c r="L58" i="26"/>
  <c r="M58" i="26"/>
  <c r="N58" i="26"/>
  <c r="AD58" i="26"/>
  <c r="AE58" i="26"/>
  <c r="B59" i="26"/>
  <c r="J59" i="26"/>
  <c r="K59" i="26"/>
  <c r="L59" i="26"/>
  <c r="M59" i="26"/>
  <c r="N59" i="26"/>
  <c r="AD59" i="26"/>
  <c r="AE59" i="26"/>
  <c r="B60" i="26"/>
  <c r="J60" i="26"/>
  <c r="K60" i="26"/>
  <c r="L60" i="26"/>
  <c r="M60" i="26"/>
  <c r="N60" i="26"/>
  <c r="AD60" i="26"/>
  <c r="AE60" i="26"/>
  <c r="B61" i="26"/>
  <c r="J61" i="26"/>
  <c r="K61" i="26"/>
  <c r="L61" i="26"/>
  <c r="M61" i="26"/>
  <c r="N61" i="26"/>
  <c r="AD61" i="26"/>
  <c r="AE61" i="26"/>
  <c r="B62" i="26"/>
  <c r="J62" i="26"/>
  <c r="K62" i="26"/>
  <c r="L62" i="26"/>
  <c r="M62" i="26"/>
  <c r="N62" i="26"/>
  <c r="AD62" i="26"/>
  <c r="AE62" i="26"/>
  <c r="B63" i="26"/>
  <c r="J63" i="26"/>
  <c r="K63" i="26"/>
  <c r="L63" i="26"/>
  <c r="M63" i="26"/>
  <c r="N63" i="26"/>
  <c r="AD63" i="26"/>
  <c r="AE63" i="26"/>
  <c r="B64" i="26"/>
  <c r="J64" i="26"/>
  <c r="K64" i="26"/>
  <c r="L64" i="26"/>
  <c r="M64" i="26"/>
  <c r="N64" i="26"/>
  <c r="AD64" i="26"/>
  <c r="AE64" i="26"/>
  <c r="B65" i="26"/>
  <c r="J65" i="26"/>
  <c r="K65" i="26"/>
  <c r="L65" i="26"/>
  <c r="M65" i="26"/>
  <c r="N65" i="26"/>
  <c r="AD65" i="26"/>
  <c r="AE65" i="26"/>
  <c r="B66" i="26"/>
  <c r="J66" i="26"/>
  <c r="K66" i="26"/>
  <c r="L66" i="26"/>
  <c r="M66" i="26"/>
  <c r="N66" i="26"/>
  <c r="AD66" i="26"/>
  <c r="AE66" i="26"/>
  <c r="B67" i="26"/>
  <c r="J67" i="26"/>
  <c r="K67" i="26"/>
  <c r="L67" i="26"/>
  <c r="M67" i="26"/>
  <c r="N67" i="26"/>
  <c r="AD67" i="26"/>
  <c r="AE67" i="26"/>
  <c r="B68" i="26"/>
  <c r="J68" i="26"/>
  <c r="K68" i="26"/>
  <c r="L68" i="26"/>
  <c r="M68" i="26"/>
  <c r="N68" i="26"/>
  <c r="AD68" i="26"/>
  <c r="AE68" i="26"/>
  <c r="B69" i="26"/>
  <c r="J69" i="26"/>
  <c r="K69" i="26"/>
  <c r="L69" i="26"/>
  <c r="M69" i="26"/>
  <c r="N69" i="26"/>
  <c r="AD69" i="26"/>
  <c r="AE69" i="26"/>
  <c r="B70" i="26"/>
  <c r="J70" i="26"/>
  <c r="K70" i="26"/>
  <c r="L70" i="26"/>
  <c r="M70" i="26"/>
  <c r="N70" i="26"/>
  <c r="AD70" i="26"/>
  <c r="AE70" i="26"/>
  <c r="B71" i="26"/>
  <c r="J71" i="26"/>
  <c r="K71" i="26"/>
  <c r="L71" i="26"/>
  <c r="M71" i="26"/>
  <c r="N71" i="26"/>
  <c r="AD71" i="26"/>
  <c r="AE71" i="26"/>
  <c r="B72" i="26"/>
  <c r="J72" i="26"/>
  <c r="K72" i="26"/>
  <c r="L72" i="26"/>
  <c r="M72" i="26"/>
  <c r="N72" i="26"/>
  <c r="AD72" i="26"/>
  <c r="AE72" i="26"/>
  <c r="B73" i="26"/>
  <c r="J73" i="26"/>
  <c r="K73" i="26"/>
  <c r="L73" i="26"/>
  <c r="M73" i="26"/>
  <c r="N73" i="26"/>
  <c r="AD73" i="26"/>
  <c r="AE73" i="26"/>
  <c r="B74" i="26"/>
  <c r="J74" i="26"/>
  <c r="K74" i="26"/>
  <c r="L74" i="26"/>
  <c r="M74" i="26"/>
  <c r="N74" i="26"/>
  <c r="AD74" i="26"/>
  <c r="AE74" i="26"/>
  <c r="B75" i="26"/>
  <c r="J75" i="26"/>
  <c r="K75" i="26"/>
  <c r="L75" i="26"/>
  <c r="M75" i="26"/>
  <c r="N75" i="26"/>
  <c r="AD75" i="26"/>
  <c r="AE75" i="26"/>
  <c r="B76" i="26"/>
  <c r="J76" i="26"/>
  <c r="K76" i="26"/>
  <c r="L76" i="26"/>
  <c r="M76" i="26"/>
  <c r="N76" i="26"/>
  <c r="AD76" i="26"/>
  <c r="AE76" i="26"/>
  <c r="B77" i="26"/>
  <c r="J77" i="26"/>
  <c r="K77" i="26"/>
  <c r="L77" i="26"/>
  <c r="M77" i="26"/>
  <c r="N77" i="26"/>
  <c r="AD77" i="26"/>
  <c r="AE77" i="26"/>
  <c r="B78" i="26"/>
  <c r="J78" i="26"/>
  <c r="K78" i="26"/>
  <c r="L78" i="26"/>
  <c r="M78" i="26"/>
  <c r="N78" i="26"/>
  <c r="AD78" i="26"/>
  <c r="AE78" i="26"/>
  <c r="B79" i="26"/>
  <c r="J79" i="26"/>
  <c r="K79" i="26"/>
  <c r="L79" i="26"/>
  <c r="M79" i="26"/>
  <c r="N79" i="26"/>
  <c r="AD79" i="26"/>
  <c r="AE79" i="26"/>
  <c r="B80" i="26"/>
  <c r="J80" i="26"/>
  <c r="K80" i="26"/>
  <c r="L80" i="26"/>
  <c r="M80" i="26"/>
  <c r="N80" i="26"/>
  <c r="AD80" i="26"/>
  <c r="AE80" i="26"/>
  <c r="B81" i="26"/>
  <c r="J81" i="26"/>
  <c r="K81" i="26"/>
  <c r="L81" i="26"/>
  <c r="M81" i="26"/>
  <c r="N81" i="26"/>
  <c r="AD81" i="26"/>
  <c r="AE81" i="26"/>
  <c r="B82" i="26"/>
  <c r="J82" i="26"/>
  <c r="K82" i="26"/>
  <c r="L82" i="26"/>
  <c r="M82" i="26"/>
  <c r="N82" i="26"/>
  <c r="AD82" i="26"/>
  <c r="AE82" i="26"/>
  <c r="B83" i="26"/>
  <c r="J83" i="26"/>
  <c r="K83" i="26"/>
  <c r="L83" i="26"/>
  <c r="M83" i="26"/>
  <c r="N83" i="26"/>
  <c r="AD83" i="26"/>
  <c r="AE83" i="26"/>
  <c r="B84" i="26"/>
  <c r="J84" i="26"/>
  <c r="K84" i="26"/>
  <c r="L84" i="26"/>
  <c r="M84" i="26"/>
  <c r="N84" i="26"/>
  <c r="AD84" i="26"/>
  <c r="AE84" i="26"/>
  <c r="B85" i="26"/>
  <c r="J85" i="26"/>
  <c r="K85" i="26"/>
  <c r="L85" i="26"/>
  <c r="M85" i="26"/>
  <c r="N85" i="26"/>
  <c r="AD85" i="26"/>
  <c r="AE85" i="26"/>
  <c r="B86" i="26"/>
  <c r="J86" i="26"/>
  <c r="K86" i="26"/>
  <c r="L86" i="26"/>
  <c r="M86" i="26"/>
  <c r="N86" i="26"/>
  <c r="AD86" i="26"/>
  <c r="AE86" i="26"/>
  <c r="B87" i="26"/>
  <c r="J87" i="26"/>
  <c r="K87" i="26"/>
  <c r="L87" i="26"/>
  <c r="M87" i="26"/>
  <c r="N87" i="26"/>
  <c r="AD87" i="26"/>
  <c r="AE87" i="26"/>
  <c r="B88" i="26"/>
  <c r="J88" i="26"/>
  <c r="K88" i="26"/>
  <c r="L88" i="26"/>
  <c r="M88" i="26"/>
  <c r="N88" i="26"/>
  <c r="AD88" i="26"/>
  <c r="AE88" i="26"/>
  <c r="B89" i="26"/>
  <c r="J89" i="26"/>
  <c r="K89" i="26"/>
  <c r="L89" i="26"/>
  <c r="M89" i="26"/>
  <c r="N89" i="26"/>
  <c r="AD89" i="26"/>
  <c r="AE89" i="26"/>
  <c r="B90" i="26"/>
  <c r="J90" i="26"/>
  <c r="K90" i="26"/>
  <c r="L90" i="26"/>
  <c r="M90" i="26"/>
  <c r="N90" i="26"/>
  <c r="AD90" i="26"/>
  <c r="AE90" i="26"/>
  <c r="B91" i="26"/>
  <c r="J91" i="26"/>
  <c r="K91" i="26"/>
  <c r="L91" i="26"/>
  <c r="M91" i="26"/>
  <c r="N91" i="26"/>
  <c r="AD91" i="26"/>
  <c r="AE91" i="26"/>
  <c r="B92" i="26"/>
  <c r="J92" i="26"/>
  <c r="K92" i="26"/>
  <c r="L92" i="26"/>
  <c r="M92" i="26"/>
  <c r="N92" i="26"/>
  <c r="AD92" i="26"/>
  <c r="AE92" i="26"/>
  <c r="B93" i="26"/>
  <c r="J93" i="26"/>
  <c r="K93" i="26"/>
  <c r="L93" i="26"/>
  <c r="M93" i="26"/>
  <c r="N93" i="26"/>
  <c r="AD93" i="26"/>
  <c r="AE93" i="26"/>
  <c r="B94" i="26"/>
  <c r="J94" i="26"/>
  <c r="K94" i="26"/>
  <c r="L94" i="26"/>
  <c r="M94" i="26"/>
  <c r="N94" i="26"/>
  <c r="AD94" i="26"/>
  <c r="AE94" i="26"/>
  <c r="B95" i="26"/>
  <c r="J95" i="26"/>
  <c r="K95" i="26"/>
  <c r="L95" i="26"/>
  <c r="M95" i="26"/>
  <c r="N95" i="26"/>
  <c r="AD95" i="26"/>
  <c r="AE95" i="26"/>
  <c r="B96" i="26"/>
  <c r="J96" i="26"/>
  <c r="K96" i="26"/>
  <c r="L96" i="26"/>
  <c r="M96" i="26"/>
  <c r="N96" i="26"/>
  <c r="AD96" i="26"/>
  <c r="AE96" i="26"/>
  <c r="B97" i="26"/>
  <c r="J97" i="26"/>
  <c r="K97" i="26"/>
  <c r="L97" i="26"/>
  <c r="M97" i="26"/>
  <c r="N97" i="26"/>
  <c r="AD97" i="26"/>
  <c r="AE97" i="26"/>
  <c r="B98" i="26"/>
  <c r="J98" i="26"/>
  <c r="K98" i="26"/>
  <c r="L98" i="26"/>
  <c r="M98" i="26"/>
  <c r="N98" i="26"/>
  <c r="AD98" i="26"/>
  <c r="AE98" i="26"/>
  <c r="B99" i="26"/>
  <c r="J99" i="26"/>
  <c r="K99" i="26"/>
  <c r="L99" i="26"/>
  <c r="M99" i="26"/>
  <c r="N99" i="26"/>
  <c r="AD99" i="26"/>
  <c r="AE99" i="26"/>
  <c r="B100" i="26"/>
  <c r="J100" i="26"/>
  <c r="K100" i="26"/>
  <c r="L100" i="26"/>
  <c r="M100" i="26"/>
  <c r="N100" i="26"/>
  <c r="AD100" i="26"/>
  <c r="AE100" i="26"/>
  <c r="B101" i="26"/>
  <c r="J101" i="26"/>
  <c r="K101" i="26"/>
  <c r="L101" i="26"/>
  <c r="M101" i="26"/>
  <c r="N101" i="26"/>
  <c r="AD101" i="26"/>
  <c r="AE101" i="26"/>
  <c r="B102" i="26"/>
  <c r="J102" i="26"/>
  <c r="K102" i="26"/>
  <c r="L102" i="26"/>
  <c r="M102" i="26"/>
  <c r="N102" i="26"/>
  <c r="AD102" i="26"/>
  <c r="AE102" i="26"/>
  <c r="B103" i="26"/>
  <c r="J103" i="26"/>
  <c r="K103" i="26"/>
  <c r="L103" i="26"/>
  <c r="M103" i="26"/>
  <c r="N103" i="26"/>
  <c r="AD103" i="26"/>
  <c r="AE103" i="26"/>
  <c r="B104" i="26"/>
  <c r="J104" i="26"/>
  <c r="K104" i="26"/>
  <c r="L104" i="26"/>
  <c r="M104" i="26"/>
  <c r="N104" i="26"/>
  <c r="AD104" i="26"/>
  <c r="AE104" i="26"/>
  <c r="B105" i="26"/>
  <c r="J105" i="26"/>
  <c r="K105" i="26"/>
  <c r="L105" i="26"/>
  <c r="M105" i="26"/>
  <c r="N105" i="26"/>
  <c r="AD105" i="26"/>
  <c r="AE105" i="26"/>
  <c r="B106" i="26"/>
  <c r="J106" i="26"/>
  <c r="K106" i="26"/>
  <c r="L106" i="26"/>
  <c r="M106" i="26"/>
  <c r="N106" i="26"/>
  <c r="AD106" i="26"/>
  <c r="AE106" i="26"/>
  <c r="B107" i="26"/>
  <c r="J107" i="26"/>
  <c r="K107" i="26"/>
  <c r="L107" i="26"/>
  <c r="M107" i="26"/>
  <c r="N107" i="26"/>
  <c r="AD107" i="26"/>
  <c r="AE107" i="26"/>
  <c r="B108" i="26"/>
  <c r="J108" i="26"/>
  <c r="K108" i="26"/>
  <c r="L108" i="26"/>
  <c r="M108" i="26"/>
  <c r="N108" i="26"/>
  <c r="AD108" i="26"/>
  <c r="AE108" i="26"/>
  <c r="B109" i="26"/>
  <c r="J109" i="26"/>
  <c r="K109" i="26"/>
  <c r="L109" i="26"/>
  <c r="M109" i="26"/>
  <c r="N109" i="26"/>
  <c r="AD109" i="26"/>
  <c r="AE109" i="26"/>
  <c r="B110" i="26"/>
  <c r="J110" i="26"/>
  <c r="K110" i="26"/>
  <c r="L110" i="26"/>
  <c r="M110" i="26"/>
  <c r="N110" i="26"/>
  <c r="AD110" i="26"/>
  <c r="AE110" i="26"/>
  <c r="B111" i="26"/>
  <c r="J111" i="26"/>
  <c r="K111" i="26"/>
  <c r="L111" i="26"/>
  <c r="M111" i="26"/>
  <c r="N111" i="26"/>
  <c r="AD111" i="26"/>
  <c r="AE111" i="26"/>
  <c r="B112" i="26"/>
  <c r="J112" i="26"/>
  <c r="K112" i="26"/>
  <c r="L112" i="26"/>
  <c r="M112" i="26"/>
  <c r="N112" i="26"/>
  <c r="AD112" i="26"/>
  <c r="AE112" i="26"/>
  <c r="B113" i="26"/>
  <c r="J113" i="26"/>
  <c r="K113" i="26"/>
  <c r="L113" i="26"/>
  <c r="M113" i="26"/>
  <c r="N113" i="26"/>
  <c r="AD113" i="26"/>
  <c r="AE113" i="26"/>
  <c r="T24" i="20" l="1"/>
  <c r="Y23" i="26"/>
  <c r="R23" i="26"/>
  <c r="AC21" i="26"/>
  <c r="V21" i="26"/>
  <c r="AC22" i="26"/>
  <c r="V22" i="26"/>
  <c r="Y24" i="26"/>
  <c r="R24" i="26"/>
  <c r="AC24" i="26"/>
  <c r="V24" i="26"/>
  <c r="AC25" i="26"/>
  <c r="V25" i="26"/>
  <c r="AC23" i="26"/>
  <c r="V23" i="26"/>
  <c r="X93" i="20"/>
  <c r="T88" i="20"/>
  <c r="X28" i="20"/>
  <c r="T74" i="20"/>
  <c r="T66" i="20"/>
  <c r="T28" i="20"/>
  <c r="T80" i="20"/>
  <c r="X107" i="20"/>
  <c r="AB106" i="20"/>
  <c r="T100" i="20"/>
  <c r="AB99" i="20"/>
  <c r="T93" i="20"/>
  <c r="AB83" i="20"/>
  <c r="T60" i="20"/>
  <c r="AB65" i="20"/>
  <c r="AB79" i="20"/>
  <c r="X102" i="20"/>
  <c r="X95" i="20"/>
  <c r="X87" i="20"/>
  <c r="AB93" i="20"/>
  <c r="T87" i="20"/>
  <c r="X38" i="20"/>
  <c r="X32" i="20"/>
  <c r="X108" i="20"/>
  <c r="T103" i="20"/>
  <c r="T95" i="20"/>
  <c r="AB94" i="20"/>
  <c r="AB90" i="20"/>
  <c r="AB89" i="20"/>
  <c r="X83" i="20"/>
  <c r="T76" i="20"/>
  <c r="T62" i="20"/>
  <c r="X52" i="20"/>
  <c r="X44" i="20"/>
  <c r="T83" i="20"/>
  <c r="X82" i="20"/>
  <c r="X51" i="20"/>
  <c r="T44" i="20"/>
  <c r="T94" i="20"/>
  <c r="X112" i="20"/>
  <c r="AB111" i="20"/>
  <c r="AB104" i="20"/>
  <c r="X100" i="20"/>
  <c r="AB78" i="20"/>
  <c r="AB70" i="20"/>
  <c r="AB66" i="20"/>
  <c r="X48" i="20"/>
  <c r="T112" i="20"/>
  <c r="AB85" i="20"/>
  <c r="X70" i="20"/>
  <c r="X63" i="20"/>
  <c r="T56" i="20"/>
  <c r="T48" i="20"/>
  <c r="AB95" i="20"/>
  <c r="AB87" i="20"/>
  <c r="T63" i="20"/>
  <c r="AB61" i="20"/>
  <c r="T52" i="20"/>
  <c r="T51" i="20"/>
  <c r="X50" i="20"/>
  <c r="AB43" i="20"/>
  <c r="T31" i="20"/>
  <c r="T23" i="20"/>
  <c r="X111" i="20"/>
  <c r="X94" i="20"/>
  <c r="T86" i="20"/>
  <c r="T58" i="20"/>
  <c r="T50" i="20"/>
  <c r="X43" i="20"/>
  <c r="X29" i="20"/>
  <c r="T111" i="20"/>
  <c r="AB109" i="20"/>
  <c r="X104" i="20"/>
  <c r="AB103" i="20"/>
  <c r="AB98" i="20"/>
  <c r="T84" i="20"/>
  <c r="T71" i="20"/>
  <c r="AB55" i="20"/>
  <c r="AB47" i="20"/>
  <c r="T30" i="20"/>
  <c r="T29" i="20"/>
  <c r="X109" i="20"/>
  <c r="AB108" i="20"/>
  <c r="X103" i="20"/>
  <c r="AB84" i="20"/>
  <c r="X79" i="20"/>
  <c r="AB71" i="20"/>
  <c r="X55" i="20"/>
  <c r="X47" i="20"/>
  <c r="AB26" i="20"/>
  <c r="AB101" i="20"/>
  <c r="AB96" i="20"/>
  <c r="AB91" i="20"/>
  <c r="X76" i="20"/>
  <c r="AB68" i="20"/>
  <c r="AB63" i="20"/>
  <c r="T55" i="20"/>
  <c r="T47" i="20"/>
  <c r="AB45" i="20"/>
  <c r="X40" i="20"/>
  <c r="AB39" i="20"/>
  <c r="X34" i="20"/>
  <c r="X26" i="20"/>
  <c r="X115" i="20"/>
  <c r="AB114" i="20"/>
  <c r="X101" i="20"/>
  <c r="X68" i="20"/>
  <c r="T61" i="20"/>
  <c r="AB60" i="20"/>
  <c r="X53" i="20"/>
  <c r="X45" i="20"/>
  <c r="AB44" i="20"/>
  <c r="X39" i="20"/>
  <c r="T34" i="20"/>
  <c r="X114" i="20"/>
  <c r="AB107" i="20"/>
  <c r="X92" i="20"/>
  <c r="T91" i="20"/>
  <c r="AB86" i="20"/>
  <c r="AB80" i="20"/>
  <c r="AB76" i="20"/>
  <c r="T68" i="20"/>
  <c r="X60" i="20"/>
  <c r="T54" i="20"/>
  <c r="T53" i="20"/>
  <c r="AB37" i="20"/>
  <c r="AB31" i="20"/>
  <c r="AB23" i="20"/>
  <c r="T115" i="20"/>
  <c r="T102" i="20"/>
  <c r="T101" i="20"/>
  <c r="T99" i="20"/>
  <c r="T96" i="20"/>
  <c r="T92" i="20"/>
  <c r="X91" i="20"/>
  <c r="X88" i="20"/>
  <c r="X84" i="20"/>
  <c r="T79" i="20"/>
  <c r="X78" i="20"/>
  <c r="X74" i="20"/>
  <c r="X71" i="20"/>
  <c r="T38" i="20"/>
  <c r="T37" i="20"/>
  <c r="AB25" i="20"/>
  <c r="T106" i="20"/>
  <c r="X85" i="20"/>
  <c r="AB75" i="20"/>
  <c r="AB72" i="20"/>
  <c r="AB62" i="20"/>
  <c r="T42" i="20"/>
  <c r="AB113" i="20"/>
  <c r="T98" i="20"/>
  <c r="T85" i="20"/>
  <c r="X77" i="20"/>
  <c r="X75" i="20"/>
  <c r="X72" i="20"/>
  <c r="AB67" i="20"/>
  <c r="AB64" i="20"/>
  <c r="X62" i="20"/>
  <c r="AB54" i="20"/>
  <c r="AB49" i="20"/>
  <c r="AB33" i="20"/>
  <c r="AB30" i="20"/>
  <c r="AB24" i="20"/>
  <c r="AB110" i="20"/>
  <c r="T90" i="20"/>
  <c r="T78" i="20"/>
  <c r="T77" i="20"/>
  <c r="T75" i="20"/>
  <c r="T72" i="20"/>
  <c r="X69" i="20"/>
  <c r="X67" i="20"/>
  <c r="X64" i="20"/>
  <c r="AB59" i="20"/>
  <c r="AB56" i="20"/>
  <c r="X54" i="20"/>
  <c r="AB46" i="20"/>
  <c r="AB27" i="20"/>
  <c r="AB115" i="20"/>
  <c r="AB112" i="20"/>
  <c r="X110" i="20"/>
  <c r="AB102" i="20"/>
  <c r="T82" i="20"/>
  <c r="T70" i="20"/>
  <c r="T69" i="20"/>
  <c r="T67" i="20"/>
  <c r="T64" i="20"/>
  <c r="X61" i="20"/>
  <c r="X59" i="20"/>
  <c r="X56" i="20"/>
  <c r="AB51" i="20"/>
  <c r="AB48" i="20"/>
  <c r="X46" i="20"/>
  <c r="AB38" i="20"/>
  <c r="AB32" i="20"/>
  <c r="AB29" i="20"/>
  <c r="X27" i="20"/>
  <c r="T110" i="20"/>
  <c r="T109" i="20"/>
  <c r="T107" i="20"/>
  <c r="T104" i="20"/>
  <c r="X99" i="20"/>
  <c r="X96" i="20"/>
  <c r="X86" i="20"/>
  <c r="T46" i="20"/>
  <c r="T45" i="20"/>
  <c r="T43" i="20"/>
  <c r="T40" i="20"/>
  <c r="X37" i="20"/>
  <c r="T35" i="20"/>
  <c r="T27" i="20"/>
  <c r="T26" i="20"/>
  <c r="T97" i="20"/>
  <c r="X97" i="20"/>
  <c r="T81" i="20"/>
  <c r="X81" i="20"/>
  <c r="T89" i="20"/>
  <c r="X89" i="20"/>
  <c r="AB57" i="20"/>
  <c r="AB105" i="20"/>
  <c r="T73" i="20"/>
  <c r="X73" i="20"/>
  <c r="AB41" i="20"/>
  <c r="AB97" i="20"/>
  <c r="T65" i="20"/>
  <c r="X65" i="20"/>
  <c r="T25" i="20"/>
  <c r="X25" i="20"/>
  <c r="T57" i="20"/>
  <c r="X57" i="20"/>
  <c r="T113" i="20"/>
  <c r="X113" i="20"/>
  <c r="AB81" i="20"/>
  <c r="T49" i="20"/>
  <c r="X49" i="20"/>
  <c r="T33" i="20"/>
  <c r="X33" i="20"/>
  <c r="T105" i="20"/>
  <c r="X105" i="20"/>
  <c r="AB73" i="20"/>
  <c r="T41" i="20"/>
  <c r="X41" i="20"/>
  <c r="X30" i="20"/>
  <c r="AE7" i="20" l="1"/>
  <c r="V8" i="20"/>
  <c r="AF7" i="26"/>
  <c r="Q28" i="15" l="1"/>
  <c r="N5" i="26" l="1"/>
  <c r="AG14" i="26"/>
  <c r="AF14" i="26"/>
  <c r="AG16" i="20"/>
  <c r="DM81" i="27"/>
  <c r="DW82" i="27"/>
  <c r="AF17" i="20"/>
  <c r="AG17" i="20"/>
  <c r="AF18" i="20"/>
  <c r="AG18" i="20"/>
  <c r="AF19" i="20"/>
  <c r="AG19" i="20"/>
  <c r="AF20" i="20"/>
  <c r="AG20" i="20"/>
  <c r="AF21" i="20"/>
  <c r="AG21" i="20"/>
  <c r="AF22" i="20"/>
  <c r="X22" i="20" s="1"/>
  <c r="AG22" i="20"/>
  <c r="AB22" i="20" s="1"/>
  <c r="AF16" i="20"/>
  <c r="AE16" i="20"/>
  <c r="AE17" i="20"/>
  <c r="AE18" i="20"/>
  <c r="AE19" i="20"/>
  <c r="AE20" i="20"/>
  <c r="AE21" i="20"/>
  <c r="AE22" i="20"/>
  <c r="T22" i="20" s="1"/>
  <c r="AF3" i="29"/>
  <c r="AG3" i="29"/>
  <c r="AH3" i="29"/>
  <c r="AI3" i="29"/>
  <c r="AJ3" i="29"/>
  <c r="AK3" i="29"/>
  <c r="AL3" i="29"/>
  <c r="AM3" i="29"/>
  <c r="AN3" i="29"/>
  <c r="AO3" i="29"/>
  <c r="AP3" i="29"/>
  <c r="AQ3" i="29"/>
  <c r="AR3" i="29"/>
  <c r="AS3" i="29"/>
  <c r="AT3" i="29"/>
  <c r="AU3" i="29"/>
  <c r="AV3" i="29"/>
  <c r="AW3" i="29"/>
  <c r="AX3" i="29"/>
  <c r="AY3" i="29"/>
  <c r="AZ3" i="29"/>
  <c r="BA3" i="29"/>
  <c r="AF4" i="29"/>
  <c r="AG4" i="29"/>
  <c r="AH4" i="29"/>
  <c r="AI4" i="29"/>
  <c r="AJ4" i="29"/>
  <c r="AK4" i="29"/>
  <c r="AL4" i="29"/>
  <c r="AM4" i="29"/>
  <c r="AN4" i="29"/>
  <c r="AO4" i="29"/>
  <c r="AP4" i="29"/>
  <c r="AQ4" i="29"/>
  <c r="AR4" i="29"/>
  <c r="AS4" i="29"/>
  <c r="AT4" i="29"/>
  <c r="AU4" i="29"/>
  <c r="AV4" i="29"/>
  <c r="AW4" i="29"/>
  <c r="AX4" i="29"/>
  <c r="AY4" i="29"/>
  <c r="AZ4" i="29"/>
  <c r="BA4" i="29"/>
  <c r="AF5" i="29"/>
  <c r="AG5" i="29"/>
  <c r="AH5" i="29"/>
  <c r="AI5" i="29"/>
  <c r="AJ5" i="29"/>
  <c r="AK5" i="29"/>
  <c r="AL5" i="29"/>
  <c r="AM5" i="29"/>
  <c r="AN5" i="29"/>
  <c r="AO5" i="29"/>
  <c r="AP5" i="29"/>
  <c r="AQ5" i="29"/>
  <c r="AR5" i="29"/>
  <c r="AS5" i="29"/>
  <c r="AT5" i="29"/>
  <c r="AU5" i="29"/>
  <c r="AV5" i="29"/>
  <c r="AW5" i="29"/>
  <c r="AX5" i="29"/>
  <c r="AY5" i="29"/>
  <c r="AZ5" i="29"/>
  <c r="BA5" i="29"/>
  <c r="AF6" i="29"/>
  <c r="AG6" i="29"/>
  <c r="AH6" i="29"/>
  <c r="AI6" i="29"/>
  <c r="AJ6" i="29"/>
  <c r="AK6" i="29"/>
  <c r="AL6" i="29"/>
  <c r="AM6" i="29"/>
  <c r="AN6" i="29"/>
  <c r="AO6" i="29"/>
  <c r="AP6" i="29"/>
  <c r="AQ6" i="29"/>
  <c r="AR6" i="29"/>
  <c r="AS6" i="29"/>
  <c r="AT6" i="29"/>
  <c r="AU6" i="29"/>
  <c r="AV6" i="29"/>
  <c r="AW6" i="29"/>
  <c r="AX6" i="29"/>
  <c r="AY6" i="29"/>
  <c r="AZ6" i="29"/>
  <c r="BA6" i="29"/>
  <c r="AF7" i="29"/>
  <c r="AG7" i="29"/>
  <c r="AH7" i="29"/>
  <c r="AI7" i="29"/>
  <c r="AJ7" i="29"/>
  <c r="AK7" i="29"/>
  <c r="AL7" i="29"/>
  <c r="AM7" i="29"/>
  <c r="AN7" i="29"/>
  <c r="AO7" i="29"/>
  <c r="AP7" i="29"/>
  <c r="AQ7" i="29"/>
  <c r="AR7" i="29"/>
  <c r="AS7" i="29"/>
  <c r="AT7" i="29"/>
  <c r="AU7" i="29"/>
  <c r="AV7" i="29"/>
  <c r="AW7" i="29"/>
  <c r="AX7" i="29"/>
  <c r="AY7" i="29"/>
  <c r="AZ7" i="29"/>
  <c r="BA7" i="29"/>
  <c r="AF8" i="29"/>
  <c r="AG8" i="29"/>
  <c r="AH8" i="29"/>
  <c r="AI8" i="29"/>
  <c r="AJ8" i="29"/>
  <c r="AK8" i="29"/>
  <c r="AL8" i="29"/>
  <c r="AM8" i="29"/>
  <c r="AN8" i="29"/>
  <c r="AO8" i="29"/>
  <c r="AP8" i="29"/>
  <c r="AQ8" i="29"/>
  <c r="AR8" i="29"/>
  <c r="AS8" i="29"/>
  <c r="AT8" i="29"/>
  <c r="AU8" i="29"/>
  <c r="AV8" i="29"/>
  <c r="AW8" i="29"/>
  <c r="AX8" i="29"/>
  <c r="AY8" i="29"/>
  <c r="AZ8" i="29"/>
  <c r="BA8" i="29"/>
  <c r="AF9" i="29"/>
  <c r="AG9" i="29"/>
  <c r="AH9" i="29"/>
  <c r="AI9" i="29"/>
  <c r="AJ9" i="29"/>
  <c r="AK9" i="29"/>
  <c r="AL9" i="29"/>
  <c r="AM9" i="29"/>
  <c r="AN9" i="29"/>
  <c r="AO9" i="29"/>
  <c r="AP9" i="29"/>
  <c r="AQ9" i="29"/>
  <c r="AR9" i="29"/>
  <c r="AS9" i="29"/>
  <c r="AT9" i="29"/>
  <c r="AU9" i="29"/>
  <c r="AV9" i="29"/>
  <c r="AW9" i="29"/>
  <c r="AX9" i="29"/>
  <c r="AY9" i="29"/>
  <c r="AZ9" i="29"/>
  <c r="BA9" i="29"/>
  <c r="AF10" i="29"/>
  <c r="AG10" i="29"/>
  <c r="AH10" i="29"/>
  <c r="AI10" i="29"/>
  <c r="AJ10" i="29"/>
  <c r="AK10" i="29"/>
  <c r="AL10" i="29"/>
  <c r="AM10" i="29"/>
  <c r="AN10" i="29"/>
  <c r="AO10" i="29"/>
  <c r="AP10" i="29"/>
  <c r="AQ10" i="29"/>
  <c r="AR10" i="29"/>
  <c r="AS10" i="29"/>
  <c r="AT10" i="29"/>
  <c r="AU10" i="29"/>
  <c r="AV10" i="29"/>
  <c r="AW10" i="29"/>
  <c r="AX10" i="29"/>
  <c r="AY10" i="29"/>
  <c r="AZ10" i="29"/>
  <c r="BA10" i="29"/>
  <c r="AF11" i="29"/>
  <c r="AG11" i="29"/>
  <c r="AH11" i="29"/>
  <c r="AI11" i="29"/>
  <c r="AJ11" i="29"/>
  <c r="AK11" i="29"/>
  <c r="AL11" i="29"/>
  <c r="AM11" i="29"/>
  <c r="AN11" i="29"/>
  <c r="AO11" i="29"/>
  <c r="AP11" i="29"/>
  <c r="AQ11" i="29"/>
  <c r="AR11" i="29"/>
  <c r="AS11" i="29"/>
  <c r="AT11" i="29"/>
  <c r="AU11" i="29"/>
  <c r="AV11" i="29"/>
  <c r="AW11" i="29"/>
  <c r="AX11" i="29"/>
  <c r="AY11" i="29"/>
  <c r="AZ11" i="29"/>
  <c r="BA11" i="29"/>
  <c r="AF12" i="29"/>
  <c r="AG12" i="29"/>
  <c r="AH12" i="29"/>
  <c r="AI12" i="29"/>
  <c r="AJ12" i="29"/>
  <c r="AK12" i="29"/>
  <c r="AL12" i="29"/>
  <c r="AM12" i="29"/>
  <c r="AN12" i="29"/>
  <c r="AO12" i="29"/>
  <c r="AP12" i="29"/>
  <c r="AQ12" i="29"/>
  <c r="AR12" i="29"/>
  <c r="AS12" i="29"/>
  <c r="AT12" i="29"/>
  <c r="AU12" i="29"/>
  <c r="AV12" i="29"/>
  <c r="AW12" i="29"/>
  <c r="AX12" i="29"/>
  <c r="AY12" i="29"/>
  <c r="AZ12" i="29"/>
  <c r="BA12" i="29"/>
  <c r="AF13" i="29"/>
  <c r="AG13" i="29"/>
  <c r="AH13" i="29"/>
  <c r="AI13" i="29"/>
  <c r="AJ13" i="29"/>
  <c r="AK13" i="29"/>
  <c r="AL13" i="29"/>
  <c r="AM13" i="29"/>
  <c r="AN13" i="29"/>
  <c r="AO13" i="29"/>
  <c r="AP13" i="29"/>
  <c r="AQ13" i="29"/>
  <c r="AR13" i="29"/>
  <c r="AS13" i="29"/>
  <c r="AT13" i="29"/>
  <c r="AU13" i="29"/>
  <c r="AV13" i="29"/>
  <c r="AW13" i="29"/>
  <c r="AX13" i="29"/>
  <c r="AY13" i="29"/>
  <c r="AZ13" i="29"/>
  <c r="BA13" i="29"/>
  <c r="AF14" i="29"/>
  <c r="AG14" i="29"/>
  <c r="AH14" i="29"/>
  <c r="AI14" i="29"/>
  <c r="AJ14" i="29"/>
  <c r="AK14" i="29"/>
  <c r="AL14" i="29"/>
  <c r="AM14" i="29"/>
  <c r="AN14" i="29"/>
  <c r="AO14" i="29"/>
  <c r="AP14" i="29"/>
  <c r="AQ14" i="29"/>
  <c r="AR14" i="29"/>
  <c r="AS14" i="29"/>
  <c r="AT14" i="29"/>
  <c r="AU14" i="29"/>
  <c r="AV14" i="29"/>
  <c r="AW14" i="29"/>
  <c r="AX14" i="29"/>
  <c r="AY14" i="29"/>
  <c r="AZ14" i="29"/>
  <c r="BA14" i="29"/>
  <c r="AF15" i="29"/>
  <c r="AG15" i="29"/>
  <c r="AH15" i="29"/>
  <c r="AI15" i="29"/>
  <c r="AJ15" i="29"/>
  <c r="AK15" i="29"/>
  <c r="AL15" i="29"/>
  <c r="AM15" i="29"/>
  <c r="AN15" i="29"/>
  <c r="AO15" i="29"/>
  <c r="AP15" i="29"/>
  <c r="AQ15" i="29"/>
  <c r="AR15" i="29"/>
  <c r="AS15" i="29"/>
  <c r="AT15" i="29"/>
  <c r="AU15" i="29"/>
  <c r="AV15" i="29"/>
  <c r="AW15" i="29"/>
  <c r="AX15" i="29"/>
  <c r="AY15" i="29"/>
  <c r="AZ15" i="29"/>
  <c r="BA15" i="29"/>
  <c r="AF16" i="29"/>
  <c r="AG16" i="29"/>
  <c r="AH16" i="29"/>
  <c r="AI16" i="29"/>
  <c r="AJ16" i="29"/>
  <c r="AK16" i="29"/>
  <c r="AL16" i="29"/>
  <c r="AM16" i="29"/>
  <c r="AN16" i="29"/>
  <c r="AO16" i="29"/>
  <c r="AP16" i="29"/>
  <c r="AQ16" i="29"/>
  <c r="AR16" i="29"/>
  <c r="AS16" i="29"/>
  <c r="AT16" i="29"/>
  <c r="AU16" i="29"/>
  <c r="AV16" i="29"/>
  <c r="AW16" i="29"/>
  <c r="AX16" i="29"/>
  <c r="AY16" i="29"/>
  <c r="AZ16" i="29"/>
  <c r="BA16" i="29"/>
  <c r="AF17" i="29"/>
  <c r="AG17" i="29"/>
  <c r="AH17" i="29"/>
  <c r="AI17" i="29"/>
  <c r="AJ17" i="29"/>
  <c r="AK17" i="29"/>
  <c r="AL17" i="29"/>
  <c r="AM17" i="29"/>
  <c r="AN17" i="29"/>
  <c r="AO17" i="29"/>
  <c r="AP17" i="29"/>
  <c r="AQ17" i="29"/>
  <c r="AR17" i="29"/>
  <c r="AS17" i="29"/>
  <c r="AT17" i="29"/>
  <c r="AU17" i="29"/>
  <c r="AV17" i="29"/>
  <c r="AW17" i="29"/>
  <c r="AX17" i="29"/>
  <c r="AY17" i="29"/>
  <c r="AZ17" i="29"/>
  <c r="BA17" i="29"/>
  <c r="AF18" i="29"/>
  <c r="AG18" i="29"/>
  <c r="AH18" i="29"/>
  <c r="AI18" i="29"/>
  <c r="AJ18" i="29"/>
  <c r="AK18" i="29"/>
  <c r="AL18" i="29"/>
  <c r="AM18" i="29"/>
  <c r="AN18" i="29"/>
  <c r="AO18" i="29"/>
  <c r="AP18" i="29"/>
  <c r="AQ18" i="29"/>
  <c r="AR18" i="29"/>
  <c r="AS18" i="29"/>
  <c r="AT18" i="29"/>
  <c r="AU18" i="29"/>
  <c r="AV18" i="29"/>
  <c r="AW18" i="29"/>
  <c r="AX18" i="29"/>
  <c r="AY18" i="29"/>
  <c r="AZ18" i="29"/>
  <c r="BA18" i="29"/>
  <c r="AF19" i="29"/>
  <c r="AG19" i="29"/>
  <c r="AH19" i="29"/>
  <c r="AI19" i="29"/>
  <c r="AJ19" i="29"/>
  <c r="AK19" i="29"/>
  <c r="AL19" i="29"/>
  <c r="AM19" i="29"/>
  <c r="AN19" i="29"/>
  <c r="AO19" i="29"/>
  <c r="AP19" i="29"/>
  <c r="AQ19" i="29"/>
  <c r="AR19" i="29"/>
  <c r="AS19" i="29"/>
  <c r="AT19" i="29"/>
  <c r="AU19" i="29"/>
  <c r="AV19" i="29"/>
  <c r="AW19" i="29"/>
  <c r="AX19" i="29"/>
  <c r="AY19" i="29"/>
  <c r="AZ19" i="29"/>
  <c r="BA19" i="29"/>
  <c r="AF21" i="29"/>
  <c r="AG21" i="29"/>
  <c r="AH21" i="29"/>
  <c r="AI21" i="29"/>
  <c r="AJ21" i="29"/>
  <c r="AK21" i="29"/>
  <c r="AL21" i="29"/>
  <c r="AM21" i="29"/>
  <c r="AN21" i="29"/>
  <c r="AO21" i="29"/>
  <c r="AP21" i="29"/>
  <c r="AQ21" i="29"/>
  <c r="AR21" i="29"/>
  <c r="AS21" i="29"/>
  <c r="AT21" i="29"/>
  <c r="AU21" i="29"/>
  <c r="AV21" i="29"/>
  <c r="AW21" i="29"/>
  <c r="AX21" i="29"/>
  <c r="AY21" i="29"/>
  <c r="AZ21" i="29"/>
  <c r="BA21" i="29"/>
  <c r="AF22" i="29"/>
  <c r="AG22" i="29"/>
  <c r="AH22" i="29"/>
  <c r="AI22" i="29"/>
  <c r="AJ22" i="29"/>
  <c r="AK22" i="29"/>
  <c r="AL22" i="29"/>
  <c r="AM22" i="29"/>
  <c r="AN22" i="29"/>
  <c r="AO22" i="29"/>
  <c r="AP22" i="29"/>
  <c r="AQ22" i="29"/>
  <c r="AR22" i="29"/>
  <c r="AS22" i="29"/>
  <c r="AT22" i="29"/>
  <c r="AU22" i="29"/>
  <c r="AV22" i="29"/>
  <c r="AW22" i="29"/>
  <c r="AX22" i="29"/>
  <c r="AY22" i="29"/>
  <c r="AZ22" i="29"/>
  <c r="BA22" i="29"/>
  <c r="AF24" i="29"/>
  <c r="AG24" i="29"/>
  <c r="AH24" i="29"/>
  <c r="AI24" i="29"/>
  <c r="AJ24" i="29"/>
  <c r="AK24" i="29"/>
  <c r="AL24" i="29"/>
  <c r="AM24" i="29"/>
  <c r="AN24" i="29"/>
  <c r="AO24" i="29"/>
  <c r="AP24" i="29"/>
  <c r="AQ24" i="29"/>
  <c r="AR24" i="29"/>
  <c r="AS24" i="29"/>
  <c r="AT24" i="29"/>
  <c r="AU24" i="29"/>
  <c r="AV24" i="29"/>
  <c r="AW24" i="29"/>
  <c r="AX24" i="29"/>
  <c r="AY24" i="29"/>
  <c r="AZ24" i="29"/>
  <c r="BA24" i="29"/>
  <c r="AF25" i="29"/>
  <c r="AG25" i="29"/>
  <c r="AH25" i="29"/>
  <c r="AI25" i="29"/>
  <c r="AJ25" i="29"/>
  <c r="AK25" i="29"/>
  <c r="AL25" i="29"/>
  <c r="AM25" i="29"/>
  <c r="AN25" i="29"/>
  <c r="AO25" i="29"/>
  <c r="AP25" i="29"/>
  <c r="AQ25" i="29"/>
  <c r="AR25" i="29"/>
  <c r="AS25" i="29"/>
  <c r="AT25" i="29"/>
  <c r="AU25" i="29"/>
  <c r="AV25" i="29"/>
  <c r="AW25" i="29"/>
  <c r="AX25" i="29"/>
  <c r="AY25" i="29"/>
  <c r="AZ25" i="29"/>
  <c r="BA25" i="29"/>
  <c r="AF26" i="29"/>
  <c r="AG26" i="29"/>
  <c r="AH26" i="29"/>
  <c r="AI26" i="29"/>
  <c r="AJ26" i="29"/>
  <c r="AK26" i="29"/>
  <c r="AL26" i="29"/>
  <c r="AM26" i="29"/>
  <c r="AN26" i="29"/>
  <c r="AO26" i="29"/>
  <c r="AP26" i="29"/>
  <c r="AQ26" i="29"/>
  <c r="AR26" i="29"/>
  <c r="AS26" i="29"/>
  <c r="AT26" i="29"/>
  <c r="AU26" i="29"/>
  <c r="AV26" i="29"/>
  <c r="AW26" i="29"/>
  <c r="AX26" i="29"/>
  <c r="AY26" i="29"/>
  <c r="AZ26" i="29"/>
  <c r="BA26" i="29"/>
  <c r="AE26" i="29"/>
  <c r="AE25" i="29"/>
  <c r="AE24" i="29"/>
  <c r="AE22" i="29"/>
  <c r="AE21" i="29"/>
  <c r="AE19" i="29"/>
  <c r="AE18" i="29"/>
  <c r="AE17" i="29"/>
  <c r="AE16" i="29"/>
  <c r="AE15" i="29"/>
  <c r="AE14" i="29"/>
  <c r="AE13" i="29"/>
  <c r="AE12" i="29"/>
  <c r="AE11" i="29"/>
  <c r="AE10" i="29"/>
  <c r="AE9" i="29"/>
  <c r="AE8" i="29"/>
  <c r="AE6" i="29"/>
  <c r="AE7" i="29"/>
  <c r="AE5" i="29"/>
  <c r="AE4" i="29"/>
  <c r="AE3" i="29"/>
  <c r="AD4" i="29"/>
  <c r="AD5" i="29"/>
  <c r="AD6" i="29"/>
  <c r="AD7" i="29"/>
  <c r="AD8" i="29"/>
  <c r="AD9" i="29"/>
  <c r="AD10" i="29"/>
  <c r="AD11" i="29"/>
  <c r="AD12" i="29"/>
  <c r="AD13" i="29"/>
  <c r="AD14" i="29"/>
  <c r="AD15" i="29"/>
  <c r="AD16" i="29"/>
  <c r="AD17" i="29"/>
  <c r="AD18" i="29"/>
  <c r="AD19" i="29"/>
  <c r="AD20" i="29"/>
  <c r="AD21" i="29"/>
  <c r="AD22" i="29"/>
  <c r="AD23" i="29"/>
  <c r="AD24" i="29"/>
  <c r="AD25" i="29"/>
  <c r="AD26" i="29"/>
  <c r="AD27" i="29"/>
  <c r="AD3" i="29"/>
  <c r="CD7" i="27"/>
  <c r="CD8" i="27"/>
  <c r="CD9" i="27"/>
  <c r="CD10" i="27"/>
  <c r="CD11" i="27"/>
  <c r="CD12" i="27"/>
  <c r="CD13" i="27"/>
  <c r="CD14" i="27"/>
  <c r="CD15" i="27"/>
  <c r="CD16" i="27"/>
  <c r="CD17" i="27"/>
  <c r="CD18" i="27"/>
  <c r="CD19" i="27"/>
  <c r="CD20" i="27"/>
  <c r="CD21" i="27"/>
  <c r="CD22" i="27"/>
  <c r="CD23" i="27"/>
  <c r="CD24" i="27"/>
  <c r="CD25" i="27"/>
  <c r="CD26" i="27"/>
  <c r="CD27" i="27"/>
  <c r="CD28" i="27"/>
  <c r="CD29" i="27"/>
  <c r="CD30" i="27"/>
  <c r="CD31" i="27"/>
  <c r="CD32" i="27"/>
  <c r="CD33" i="27"/>
  <c r="CD34" i="27"/>
  <c r="CD35" i="27"/>
  <c r="CD36" i="27"/>
  <c r="CD37" i="27"/>
  <c r="CD38" i="27"/>
  <c r="CD39" i="27"/>
  <c r="CD40" i="27"/>
  <c r="CD41" i="27"/>
  <c r="CD42" i="27"/>
  <c r="CD43" i="27"/>
  <c r="CD44" i="27"/>
  <c r="CD45" i="27"/>
  <c r="CD46" i="27"/>
  <c r="CD47" i="27"/>
  <c r="CD48" i="27"/>
  <c r="CD49" i="27"/>
  <c r="CD50" i="27"/>
  <c r="CD51" i="27"/>
  <c r="CD52" i="27"/>
  <c r="CD53" i="27"/>
  <c r="CD54" i="27"/>
  <c r="CD55" i="27"/>
  <c r="CD56" i="27"/>
  <c r="CD57" i="27"/>
  <c r="CD58" i="27"/>
  <c r="CD59" i="27"/>
  <c r="CD60" i="27"/>
  <c r="CD61" i="27"/>
  <c r="CD62" i="27"/>
  <c r="CD63" i="27"/>
  <c r="CD64" i="27"/>
  <c r="CD65" i="27"/>
  <c r="CD66" i="27"/>
  <c r="CD67" i="27"/>
  <c r="CD68" i="27"/>
  <c r="CD69" i="27"/>
  <c r="CD70" i="27"/>
  <c r="CD71" i="27"/>
  <c r="CD72" i="27"/>
  <c r="CD73" i="27"/>
  <c r="CD74" i="27"/>
  <c r="CD75" i="27"/>
  <c r="CD76" i="27"/>
  <c r="CD77" i="27"/>
  <c r="CD78" i="27"/>
  <c r="CD79" i="27"/>
  <c r="CD80" i="27"/>
  <c r="CD81" i="27"/>
  <c r="CD82" i="27"/>
  <c r="CD83" i="27"/>
  <c r="CD84" i="27"/>
  <c r="CD85" i="27"/>
  <c r="CD86" i="27"/>
  <c r="CD87" i="27"/>
  <c r="CD88" i="27"/>
  <c r="CD89" i="27"/>
  <c r="CD90" i="27"/>
  <c r="CD91" i="27"/>
  <c r="CD92" i="27"/>
  <c r="CD93" i="27"/>
  <c r="CD94" i="27"/>
  <c r="CD95" i="27"/>
  <c r="CD96" i="27"/>
  <c r="CD97" i="27"/>
  <c r="CD98" i="27"/>
  <c r="CD99" i="27"/>
  <c r="CD100" i="27"/>
  <c r="CD101" i="27"/>
  <c r="CD102" i="27"/>
  <c r="CD103" i="27"/>
  <c r="CD104" i="27"/>
  <c r="CD105" i="27"/>
  <c r="CD106" i="27"/>
  <c r="CD4" i="27"/>
  <c r="CD5" i="27"/>
  <c r="CD6" i="27"/>
  <c r="CD3" i="27"/>
  <c r="AE3" i="27"/>
  <c r="AF3" i="27"/>
  <c r="AG3" i="27"/>
  <c r="AH3" i="27"/>
  <c r="AI3" i="27"/>
  <c r="AJ3" i="27"/>
  <c r="AK3" i="27"/>
  <c r="AL3" i="27"/>
  <c r="AM3" i="27"/>
  <c r="AN3" i="27"/>
  <c r="AO3" i="27"/>
  <c r="AP3" i="27"/>
  <c r="AQ3" i="27"/>
  <c r="AR3" i="27"/>
  <c r="AS3" i="27"/>
  <c r="AT3" i="27"/>
  <c r="AU3" i="27"/>
  <c r="AV3" i="27"/>
  <c r="AW3" i="27"/>
  <c r="AX3" i="27"/>
  <c r="AY3" i="27"/>
  <c r="AZ3" i="27"/>
  <c r="AE4" i="27"/>
  <c r="AF4" i="27"/>
  <c r="AG4" i="27"/>
  <c r="AH4" i="27"/>
  <c r="AI4" i="27"/>
  <c r="AJ4" i="27"/>
  <c r="AK4" i="27"/>
  <c r="AL4" i="27"/>
  <c r="AM4" i="27"/>
  <c r="AN4" i="27"/>
  <c r="AO4" i="27"/>
  <c r="AP4" i="27"/>
  <c r="AQ4" i="27"/>
  <c r="AR4" i="27"/>
  <c r="AS4" i="27"/>
  <c r="AT4" i="27"/>
  <c r="AU4" i="27"/>
  <c r="AV4" i="27"/>
  <c r="AW4" i="27"/>
  <c r="AX4" i="27"/>
  <c r="AY4" i="27"/>
  <c r="AZ4" i="27"/>
  <c r="AE5" i="27"/>
  <c r="AF5" i="27"/>
  <c r="AG5" i="27"/>
  <c r="AH5" i="27"/>
  <c r="AI5" i="27"/>
  <c r="AJ5" i="27"/>
  <c r="AK5" i="27"/>
  <c r="AL5" i="27"/>
  <c r="AM5" i="27"/>
  <c r="AN5" i="27"/>
  <c r="AO5" i="27"/>
  <c r="AP5" i="27"/>
  <c r="AQ5" i="27"/>
  <c r="AR5" i="27"/>
  <c r="AS5" i="27"/>
  <c r="AT5" i="27"/>
  <c r="AU5" i="27"/>
  <c r="AV5" i="27"/>
  <c r="AW5" i="27"/>
  <c r="AX5" i="27"/>
  <c r="AY5" i="27"/>
  <c r="AZ5" i="27"/>
  <c r="AE6" i="27"/>
  <c r="AF6" i="27"/>
  <c r="AG6" i="27"/>
  <c r="AH6" i="27"/>
  <c r="AI6" i="27"/>
  <c r="AJ6" i="27"/>
  <c r="AK6" i="27"/>
  <c r="AL6" i="27"/>
  <c r="AM6" i="27"/>
  <c r="AN6" i="27"/>
  <c r="AO6" i="27"/>
  <c r="AP6" i="27"/>
  <c r="AQ6" i="27"/>
  <c r="AR6" i="27"/>
  <c r="AS6" i="27"/>
  <c r="AT6" i="27"/>
  <c r="AU6" i="27"/>
  <c r="AV6" i="27"/>
  <c r="AW6" i="27"/>
  <c r="AX6" i="27"/>
  <c r="AY6" i="27"/>
  <c r="AZ6" i="27"/>
  <c r="AE7" i="27"/>
  <c r="AF7" i="27"/>
  <c r="AG7" i="27"/>
  <c r="AH7" i="27"/>
  <c r="AI7" i="27"/>
  <c r="AJ7" i="27"/>
  <c r="AK7" i="27"/>
  <c r="AL7" i="27"/>
  <c r="AM7" i="27"/>
  <c r="AN7" i="27"/>
  <c r="AO7" i="27"/>
  <c r="AP7" i="27"/>
  <c r="AQ7" i="27"/>
  <c r="AR7" i="27"/>
  <c r="AS7" i="27"/>
  <c r="AT7" i="27"/>
  <c r="AU7" i="27"/>
  <c r="AV7" i="27"/>
  <c r="AW7" i="27"/>
  <c r="AX7" i="27"/>
  <c r="AY7" i="27"/>
  <c r="AZ7" i="27"/>
  <c r="AE8" i="27"/>
  <c r="AF8" i="27"/>
  <c r="AG8" i="27"/>
  <c r="AH8" i="27"/>
  <c r="AI8" i="27"/>
  <c r="AJ8" i="27"/>
  <c r="AK8" i="27"/>
  <c r="AL8" i="27"/>
  <c r="AM8" i="27"/>
  <c r="AN8" i="27"/>
  <c r="AO8" i="27"/>
  <c r="AP8" i="27"/>
  <c r="AQ8" i="27"/>
  <c r="AR8" i="27"/>
  <c r="AS8" i="27"/>
  <c r="AT8" i="27"/>
  <c r="AU8" i="27"/>
  <c r="AV8" i="27"/>
  <c r="AW8" i="27"/>
  <c r="AX8" i="27"/>
  <c r="AY8" i="27"/>
  <c r="AZ8" i="27"/>
  <c r="AE9" i="27"/>
  <c r="AF9" i="27"/>
  <c r="AG9" i="27"/>
  <c r="AH9" i="27"/>
  <c r="AI9" i="27"/>
  <c r="AJ9" i="27"/>
  <c r="AK9" i="27"/>
  <c r="AL9" i="27"/>
  <c r="AM9" i="27"/>
  <c r="AN9" i="27"/>
  <c r="AO9" i="27"/>
  <c r="AP9" i="27"/>
  <c r="AQ9" i="27"/>
  <c r="AR9" i="27"/>
  <c r="AS9" i="27"/>
  <c r="AT9" i="27"/>
  <c r="AU9" i="27"/>
  <c r="AV9" i="27"/>
  <c r="AW9" i="27"/>
  <c r="AX9" i="27"/>
  <c r="AY9" i="27"/>
  <c r="AZ9" i="27"/>
  <c r="AE10" i="27"/>
  <c r="AF10" i="27"/>
  <c r="AG10" i="27"/>
  <c r="AH10" i="27"/>
  <c r="AI10" i="27"/>
  <c r="AJ10" i="27"/>
  <c r="AK10" i="27"/>
  <c r="AL10" i="27"/>
  <c r="AM10" i="27"/>
  <c r="AN10" i="27"/>
  <c r="AO10" i="27"/>
  <c r="AP10" i="27"/>
  <c r="AQ10" i="27"/>
  <c r="AR10" i="27"/>
  <c r="AS10" i="27"/>
  <c r="AT10" i="27"/>
  <c r="AU10" i="27"/>
  <c r="AV10" i="27"/>
  <c r="AW10" i="27"/>
  <c r="AX10" i="27"/>
  <c r="AY10" i="27"/>
  <c r="AZ10" i="27"/>
  <c r="AE11" i="27"/>
  <c r="AF11" i="27"/>
  <c r="AG11" i="27"/>
  <c r="AH11" i="27"/>
  <c r="AI11" i="27"/>
  <c r="AJ11" i="27"/>
  <c r="AK11" i="27"/>
  <c r="AL11" i="27"/>
  <c r="AM11" i="27"/>
  <c r="AN11" i="27"/>
  <c r="AO11" i="27"/>
  <c r="AP11" i="27"/>
  <c r="AQ11" i="27"/>
  <c r="AR11" i="27"/>
  <c r="AS11" i="27"/>
  <c r="AT11" i="27"/>
  <c r="AU11" i="27"/>
  <c r="AV11" i="27"/>
  <c r="AW11" i="27"/>
  <c r="AX11" i="27"/>
  <c r="AY11" i="27"/>
  <c r="AZ11" i="27"/>
  <c r="AE12" i="27"/>
  <c r="AF12" i="27"/>
  <c r="AG12" i="27"/>
  <c r="AH12" i="27"/>
  <c r="AI12" i="27"/>
  <c r="AJ12" i="27"/>
  <c r="AK12" i="27"/>
  <c r="AL12" i="27"/>
  <c r="AM12" i="27"/>
  <c r="AN12" i="27"/>
  <c r="AO12" i="27"/>
  <c r="AP12" i="27"/>
  <c r="AQ12" i="27"/>
  <c r="AR12" i="27"/>
  <c r="AS12" i="27"/>
  <c r="AT12" i="27"/>
  <c r="AU12" i="27"/>
  <c r="AV12" i="27"/>
  <c r="AW12" i="27"/>
  <c r="AX12" i="27"/>
  <c r="AY12" i="27"/>
  <c r="AZ12" i="27"/>
  <c r="AE13" i="27"/>
  <c r="AF13" i="27"/>
  <c r="AG13" i="27"/>
  <c r="AH13" i="27"/>
  <c r="AI13" i="27"/>
  <c r="AJ13" i="27"/>
  <c r="AK13" i="27"/>
  <c r="AL13" i="27"/>
  <c r="AM13" i="27"/>
  <c r="AN13" i="27"/>
  <c r="AO13" i="27"/>
  <c r="AP13" i="27"/>
  <c r="AQ13" i="27"/>
  <c r="AR13" i="27"/>
  <c r="AS13" i="27"/>
  <c r="AT13" i="27"/>
  <c r="AU13" i="27"/>
  <c r="AV13" i="27"/>
  <c r="AW13" i="27"/>
  <c r="AX13" i="27"/>
  <c r="AY13" i="27"/>
  <c r="AZ13" i="27"/>
  <c r="AE14" i="27"/>
  <c r="AF14" i="27"/>
  <c r="AG14" i="27"/>
  <c r="AH14" i="27"/>
  <c r="AI14" i="27"/>
  <c r="AJ14" i="27"/>
  <c r="AK14" i="27"/>
  <c r="AL14" i="27"/>
  <c r="AM14" i="27"/>
  <c r="AN14" i="27"/>
  <c r="AO14" i="27"/>
  <c r="AP14" i="27"/>
  <c r="AQ14" i="27"/>
  <c r="AR14" i="27"/>
  <c r="AS14" i="27"/>
  <c r="AT14" i="27"/>
  <c r="AU14" i="27"/>
  <c r="AV14" i="27"/>
  <c r="AW14" i="27"/>
  <c r="AX14" i="27"/>
  <c r="AY14" i="27"/>
  <c r="AZ14" i="27"/>
  <c r="AE15" i="27"/>
  <c r="AF15" i="27"/>
  <c r="AG15" i="27"/>
  <c r="AH15" i="27"/>
  <c r="AI15" i="27"/>
  <c r="AJ15" i="27"/>
  <c r="AK15" i="27"/>
  <c r="AL15" i="27"/>
  <c r="AM15" i="27"/>
  <c r="AN15" i="27"/>
  <c r="AO15" i="27"/>
  <c r="AP15" i="27"/>
  <c r="AQ15" i="27"/>
  <c r="AR15" i="27"/>
  <c r="AS15" i="27"/>
  <c r="AT15" i="27"/>
  <c r="AU15" i="27"/>
  <c r="AV15" i="27"/>
  <c r="AW15" i="27"/>
  <c r="AX15" i="27"/>
  <c r="AY15" i="27"/>
  <c r="AZ15" i="27"/>
  <c r="AE16" i="27"/>
  <c r="AF16" i="27"/>
  <c r="AG16" i="27"/>
  <c r="AH16" i="27"/>
  <c r="AI16" i="27"/>
  <c r="AJ16" i="27"/>
  <c r="AK16" i="27"/>
  <c r="AL16" i="27"/>
  <c r="AM16" i="27"/>
  <c r="AN16" i="27"/>
  <c r="AO16" i="27"/>
  <c r="AP16" i="27"/>
  <c r="AQ16" i="27"/>
  <c r="AR16" i="27"/>
  <c r="AS16" i="27"/>
  <c r="AT16" i="27"/>
  <c r="AU16" i="27"/>
  <c r="AV16" i="27"/>
  <c r="AW16" i="27"/>
  <c r="AX16" i="27"/>
  <c r="AY16" i="27"/>
  <c r="AZ16" i="27"/>
  <c r="AE17" i="27"/>
  <c r="AF17" i="27"/>
  <c r="AG17" i="27"/>
  <c r="AH17" i="27"/>
  <c r="AI17" i="27"/>
  <c r="AJ17" i="27"/>
  <c r="AK17" i="27"/>
  <c r="AL17" i="27"/>
  <c r="AM17" i="27"/>
  <c r="AN17" i="27"/>
  <c r="AO17" i="27"/>
  <c r="AP17" i="27"/>
  <c r="AQ17" i="27"/>
  <c r="AR17" i="27"/>
  <c r="AS17" i="27"/>
  <c r="AT17" i="27"/>
  <c r="AU17" i="27"/>
  <c r="AV17" i="27"/>
  <c r="AW17" i="27"/>
  <c r="AX17" i="27"/>
  <c r="AY17" i="27"/>
  <c r="AZ17" i="27"/>
  <c r="AE18" i="27"/>
  <c r="AF18" i="27"/>
  <c r="AG18" i="27"/>
  <c r="AH18" i="27"/>
  <c r="AI18" i="27"/>
  <c r="AJ18" i="27"/>
  <c r="AK18" i="27"/>
  <c r="AL18" i="27"/>
  <c r="AM18" i="27"/>
  <c r="AN18" i="27"/>
  <c r="AO18" i="27"/>
  <c r="AP18" i="27"/>
  <c r="AQ18" i="27"/>
  <c r="AR18" i="27"/>
  <c r="AS18" i="27"/>
  <c r="AT18" i="27"/>
  <c r="AU18" i="27"/>
  <c r="AV18" i="27"/>
  <c r="AW18" i="27"/>
  <c r="AX18" i="27"/>
  <c r="AY18" i="27"/>
  <c r="AZ18" i="27"/>
  <c r="AE19" i="27"/>
  <c r="AF19" i="27"/>
  <c r="AG19" i="27"/>
  <c r="AH19" i="27"/>
  <c r="AI19" i="27"/>
  <c r="AJ19" i="27"/>
  <c r="AK19" i="27"/>
  <c r="AL19" i="27"/>
  <c r="AM19" i="27"/>
  <c r="CN81" i="27" s="1"/>
  <c r="AN19" i="27"/>
  <c r="AO19" i="27"/>
  <c r="AP19" i="27"/>
  <c r="AQ19" i="27"/>
  <c r="AR19" i="27"/>
  <c r="AS19" i="27"/>
  <c r="AT19" i="27"/>
  <c r="AU19" i="27"/>
  <c r="AV19" i="27"/>
  <c r="AW19" i="27"/>
  <c r="CX82" i="27" s="1"/>
  <c r="AX19" i="27"/>
  <c r="AY19" i="27"/>
  <c r="AZ19" i="27"/>
  <c r="AE20" i="27"/>
  <c r="AF20" i="27"/>
  <c r="AG20" i="27"/>
  <c r="AH20" i="27"/>
  <c r="AI20" i="27"/>
  <c r="AJ20" i="27"/>
  <c r="AK20" i="27"/>
  <c r="AL20" i="27"/>
  <c r="AM20" i="27"/>
  <c r="AN20" i="27"/>
  <c r="AO20" i="27"/>
  <c r="AP20" i="27"/>
  <c r="AQ20" i="27"/>
  <c r="CR86" i="27" s="1"/>
  <c r="DQ86" i="27" s="1"/>
  <c r="AR20" i="27"/>
  <c r="AS20" i="27"/>
  <c r="AT20" i="27"/>
  <c r="CU84" i="27" s="1"/>
  <c r="DT84" i="27" s="1"/>
  <c r="AU20" i="27"/>
  <c r="AV20" i="27"/>
  <c r="AW20" i="27"/>
  <c r="AX20" i="27"/>
  <c r="AY20" i="27"/>
  <c r="AZ20" i="27"/>
  <c r="AE21" i="27"/>
  <c r="AF21" i="27"/>
  <c r="CG90" i="27" s="1"/>
  <c r="DF90" i="27" s="1"/>
  <c r="AG21" i="27"/>
  <c r="AH21" i="27"/>
  <c r="CI91" i="27" s="1"/>
  <c r="DH91" i="27" s="1"/>
  <c r="AI21" i="27"/>
  <c r="AJ21" i="27"/>
  <c r="CK92" i="27" s="1"/>
  <c r="DJ92" i="27" s="1"/>
  <c r="AK21" i="27"/>
  <c r="AL21" i="27"/>
  <c r="CM89" i="27" s="1"/>
  <c r="DL89" i="27" s="1"/>
  <c r="AM21" i="27"/>
  <c r="AN21" i="27"/>
  <c r="AO21" i="27"/>
  <c r="AP21" i="27"/>
  <c r="CQ91" i="27" s="1"/>
  <c r="DP91" i="27" s="1"/>
  <c r="AQ21" i="27"/>
  <c r="AR21" i="27"/>
  <c r="CS96" i="27" s="1"/>
  <c r="DR96" i="27" s="1"/>
  <c r="AS21" i="27"/>
  <c r="AT21" i="27"/>
  <c r="CU93" i="27" s="1"/>
  <c r="DT93" i="27" s="1"/>
  <c r="AU21" i="27"/>
  <c r="AV21" i="27"/>
  <c r="CW90" i="27" s="1"/>
  <c r="DV90" i="27" s="1"/>
  <c r="AW21" i="27"/>
  <c r="AX21" i="27"/>
  <c r="CY95" i="27" s="1"/>
  <c r="DX95" i="27" s="1"/>
  <c r="AY21" i="27"/>
  <c r="AZ21" i="27"/>
  <c r="DA92" i="27" s="1"/>
  <c r="DZ92" i="27" s="1"/>
  <c r="AD21" i="27"/>
  <c r="AD20" i="27"/>
  <c r="AD19" i="27"/>
  <c r="AD18" i="27"/>
  <c r="AD17" i="27"/>
  <c r="AD16" i="27"/>
  <c r="AD15" i="27"/>
  <c r="AD14" i="27"/>
  <c r="AD13" i="27"/>
  <c r="AD12" i="27"/>
  <c r="AD11" i="27"/>
  <c r="AD10" i="27"/>
  <c r="AD9" i="27"/>
  <c r="AD8" i="27"/>
  <c r="AD4" i="27"/>
  <c r="AD7" i="27"/>
  <c r="AD6" i="27"/>
  <c r="AD5" i="27"/>
  <c r="AD3" i="27"/>
  <c r="CE3" i="27" s="1"/>
  <c r="DD3" i="27" s="1"/>
  <c r="AF6" i="20"/>
  <c r="AF5" i="20"/>
  <c r="AE20" i="26"/>
  <c r="N20" i="26"/>
  <c r="M20" i="26"/>
  <c r="L20" i="26"/>
  <c r="K20" i="26"/>
  <c r="J20" i="26"/>
  <c r="B20" i="26"/>
  <c r="AE19" i="26"/>
  <c r="N19" i="26"/>
  <c r="M19" i="26"/>
  <c r="L19" i="26"/>
  <c r="K19" i="26"/>
  <c r="J19" i="26"/>
  <c r="B19" i="26"/>
  <c r="AE18" i="26"/>
  <c r="N18" i="26"/>
  <c r="M18" i="26"/>
  <c r="L18" i="26"/>
  <c r="K18" i="26"/>
  <c r="J18" i="26"/>
  <c r="B18" i="26"/>
  <c r="AD17" i="26"/>
  <c r="N17" i="26"/>
  <c r="M17" i="26"/>
  <c r="L17" i="26"/>
  <c r="K17" i="26"/>
  <c r="J17" i="26"/>
  <c r="B17" i="26"/>
  <c r="AD16" i="26"/>
  <c r="N16" i="26"/>
  <c r="M16" i="26"/>
  <c r="L16" i="26"/>
  <c r="K16" i="26"/>
  <c r="J16" i="26"/>
  <c r="B16" i="26"/>
  <c r="N15" i="26"/>
  <c r="AE15" i="26" s="1"/>
  <c r="M15" i="26"/>
  <c r="L15" i="26"/>
  <c r="K15" i="26"/>
  <c r="J15" i="26"/>
  <c r="B15" i="26"/>
  <c r="AE14" i="26"/>
  <c r="N14" i="26"/>
  <c r="M14" i="26"/>
  <c r="L14" i="26"/>
  <c r="K14" i="26"/>
  <c r="J14" i="26"/>
  <c r="B14" i="26"/>
  <c r="AG7" i="26"/>
  <c r="AD7" i="26"/>
  <c r="Y5" i="26"/>
  <c r="AG6" i="26"/>
  <c r="AF6" i="26"/>
  <c r="AF5" i="26" s="1"/>
  <c r="AD6" i="26"/>
  <c r="F3" i="26"/>
  <c r="AB1" i="26"/>
  <c r="Y7" i="26" s="1"/>
  <c r="AB1" i="20"/>
  <c r="AD1" i="15"/>
  <c r="AC14" i="26" l="1"/>
  <c r="Y15" i="26"/>
  <c r="R15" i="26"/>
  <c r="AB67" i="15"/>
  <c r="AK185" i="15" s="1"/>
  <c r="Y20" i="26"/>
  <c r="V20" i="26"/>
  <c r="AC20" i="26"/>
  <c r="R20" i="26"/>
  <c r="Y19" i="26"/>
  <c r="R19" i="26"/>
  <c r="V19" i="26"/>
  <c r="AC19" i="26"/>
  <c r="Y16" i="26"/>
  <c r="R16" i="26"/>
  <c r="V16" i="26"/>
  <c r="AC16" i="26"/>
  <c r="Y17" i="26"/>
  <c r="V17" i="26"/>
  <c r="AC17" i="26"/>
  <c r="R17" i="26"/>
  <c r="Y18" i="26"/>
  <c r="R18" i="26"/>
  <c r="AC18" i="26"/>
  <c r="V18" i="26"/>
  <c r="V15" i="26"/>
  <c r="AC15" i="26"/>
  <c r="AE16" i="26"/>
  <c r="AI78" i="15"/>
  <c r="AI74" i="15"/>
  <c r="AD19" i="26"/>
  <c r="AD20" i="26"/>
  <c r="AD18" i="26"/>
  <c r="AD15" i="26"/>
  <c r="CJ74" i="27"/>
  <c r="DI74" i="27" s="1"/>
  <c r="CE38" i="27"/>
  <c r="DD38" i="27" s="1"/>
  <c r="CO94" i="27"/>
  <c r="DN94" i="27" s="1"/>
  <c r="CZ79" i="27"/>
  <c r="DY79" i="27" s="1"/>
  <c r="CE19" i="27"/>
  <c r="DD19" i="27" s="1"/>
  <c r="CH78" i="27"/>
  <c r="DG78" i="27" s="1"/>
  <c r="CE86" i="27"/>
  <c r="DD86" i="27" s="1"/>
  <c r="CS88" i="27"/>
  <c r="DR88" i="27" s="1"/>
  <c r="CE24" i="27"/>
  <c r="DD24" i="27" s="1"/>
  <c r="CV69" i="27"/>
  <c r="DU69" i="27" s="1"/>
  <c r="CG102" i="27"/>
  <c r="DF102" i="27" s="1"/>
  <c r="CI99" i="27"/>
  <c r="DH99" i="27" s="1"/>
  <c r="CK96" i="27"/>
  <c r="DJ96" i="27" s="1"/>
  <c r="CM93" i="27"/>
  <c r="DL93" i="27" s="1"/>
  <c r="CO90" i="27"/>
  <c r="DN90" i="27" s="1"/>
  <c r="CE101" i="27"/>
  <c r="DD101" i="27" s="1"/>
  <c r="CN73" i="27"/>
  <c r="DM73" i="27" s="1"/>
  <c r="CM97" i="27"/>
  <c r="DL97" i="27" s="1"/>
  <c r="CW83" i="27"/>
  <c r="DV83" i="27" s="1"/>
  <c r="CW106" i="27"/>
  <c r="DV106" i="27" s="1"/>
  <c r="CO106" i="27"/>
  <c r="DN106" i="27" s="1"/>
  <c r="CK104" i="27"/>
  <c r="DJ104" i="27" s="1"/>
  <c r="CY103" i="27"/>
  <c r="DX103" i="27" s="1"/>
  <c r="CQ103" i="27"/>
  <c r="DP103" i="27" s="1"/>
  <c r="CM101" i="27"/>
  <c r="DL101" i="27" s="1"/>
  <c r="DA100" i="27"/>
  <c r="DZ100" i="27" s="1"/>
  <c r="CS100" i="27"/>
  <c r="DR100" i="27" s="1"/>
  <c r="CO98" i="27"/>
  <c r="DN98" i="27" s="1"/>
  <c r="CG98" i="27"/>
  <c r="DF98" i="27" s="1"/>
  <c r="CE84" i="27"/>
  <c r="DD84" i="27" s="1"/>
  <c r="CU85" i="27"/>
  <c r="DT85" i="27" s="1"/>
  <c r="CE9" i="27"/>
  <c r="DD9" i="27" s="1"/>
  <c r="CE13" i="27"/>
  <c r="DD13" i="27" s="1"/>
  <c r="CX87" i="27"/>
  <c r="DW87" i="27" s="1"/>
  <c r="CP87" i="27"/>
  <c r="DO87" i="27" s="1"/>
  <c r="CV81" i="27"/>
  <c r="DU81" i="27" s="1"/>
  <c r="CT75" i="27"/>
  <c r="DS75" i="27" s="1"/>
  <c r="DA104" i="27"/>
  <c r="DZ104" i="27" s="1"/>
  <c r="CE66" i="27"/>
  <c r="DD66" i="27" s="1"/>
  <c r="DA88" i="27"/>
  <c r="DZ88" i="27" s="1"/>
  <c r="CK88" i="27"/>
  <c r="DJ88" i="27" s="1"/>
  <c r="CW87" i="27"/>
  <c r="DV87" i="27" s="1"/>
  <c r="CO87" i="27"/>
  <c r="DN87" i="27" s="1"/>
  <c r="CE82" i="27"/>
  <c r="DD82" i="27" s="1"/>
  <c r="CE62" i="27"/>
  <c r="DD62" i="27" s="1"/>
  <c r="CE43" i="27"/>
  <c r="DD43" i="27" s="1"/>
  <c r="CE77" i="27"/>
  <c r="DD77" i="27" s="1"/>
  <c r="CE57" i="27"/>
  <c r="DD57" i="27" s="1"/>
  <c r="CE92" i="27"/>
  <c r="DD92" i="27" s="1"/>
  <c r="CE72" i="27"/>
  <c r="DD72" i="27" s="1"/>
  <c r="CE53" i="27"/>
  <c r="DD53" i="27" s="1"/>
  <c r="CE33" i="27"/>
  <c r="DD33" i="27" s="1"/>
  <c r="CE15" i="27"/>
  <c r="DD15" i="27" s="1"/>
  <c r="CE87" i="27"/>
  <c r="DD87" i="27" s="1"/>
  <c r="CE67" i="27"/>
  <c r="DD67" i="27" s="1"/>
  <c r="CE48" i="27"/>
  <c r="DD48" i="27" s="1"/>
  <c r="CE28" i="27"/>
  <c r="DD28" i="27" s="1"/>
  <c r="CE10" i="27"/>
  <c r="DD10" i="27" s="1"/>
  <c r="CE100" i="27"/>
  <c r="DD100" i="27" s="1"/>
  <c r="CE29" i="27"/>
  <c r="DD29" i="27" s="1"/>
  <c r="CZ106" i="27"/>
  <c r="DY106" i="27" s="1"/>
  <c r="CZ88" i="27"/>
  <c r="DY88" i="27" s="1"/>
  <c r="CR106" i="27"/>
  <c r="DQ106" i="27" s="1"/>
  <c r="CR88" i="27"/>
  <c r="DQ88" i="27" s="1"/>
  <c r="CJ106" i="27"/>
  <c r="DI106" i="27" s="1"/>
  <c r="CJ88" i="27"/>
  <c r="DI88" i="27" s="1"/>
  <c r="CX83" i="27"/>
  <c r="DW83" i="27" s="1"/>
  <c r="CX105" i="27"/>
  <c r="DW105" i="27" s="1"/>
  <c r="CP83" i="27"/>
  <c r="DO83" i="27" s="1"/>
  <c r="CP105" i="27"/>
  <c r="DO105" i="27" s="1"/>
  <c r="CH83" i="27"/>
  <c r="DG83" i="27" s="1"/>
  <c r="CH105" i="27"/>
  <c r="DG105" i="27" s="1"/>
  <c r="CV104" i="27"/>
  <c r="DU104" i="27" s="1"/>
  <c r="CV78" i="27"/>
  <c r="DU78" i="27" s="1"/>
  <c r="CN78" i="27"/>
  <c r="DM78" i="27" s="1"/>
  <c r="CN104" i="27"/>
  <c r="DM104" i="27" s="1"/>
  <c r="CF104" i="27"/>
  <c r="DE104" i="27" s="1"/>
  <c r="CF78" i="27"/>
  <c r="DE78" i="27" s="1"/>
  <c r="CT58" i="27"/>
  <c r="DS58" i="27" s="1"/>
  <c r="CT103" i="27"/>
  <c r="DS103" i="27" s="1"/>
  <c r="CL58" i="27"/>
  <c r="DK58" i="27" s="1"/>
  <c r="CL103" i="27"/>
  <c r="DK103" i="27" s="1"/>
  <c r="CZ68" i="27"/>
  <c r="DY68" i="27" s="1"/>
  <c r="CZ102" i="27"/>
  <c r="DY102" i="27" s="1"/>
  <c r="CR68" i="27"/>
  <c r="DQ68" i="27" s="1"/>
  <c r="CR102" i="27"/>
  <c r="DQ102" i="27" s="1"/>
  <c r="CJ68" i="27"/>
  <c r="DI68" i="27" s="1"/>
  <c r="CJ102" i="27"/>
  <c r="DI102" i="27" s="1"/>
  <c r="CX73" i="27"/>
  <c r="DW73" i="27" s="1"/>
  <c r="CX101" i="27"/>
  <c r="DW101" i="27" s="1"/>
  <c r="CP73" i="27"/>
  <c r="DO73" i="27" s="1"/>
  <c r="CP101" i="27"/>
  <c r="DO101" i="27" s="1"/>
  <c r="CH73" i="27"/>
  <c r="DG73" i="27" s="1"/>
  <c r="CH101" i="27"/>
  <c r="DG101" i="27" s="1"/>
  <c r="CV29" i="27"/>
  <c r="DU29" i="27" s="1"/>
  <c r="CV100" i="27"/>
  <c r="DU100" i="27" s="1"/>
  <c r="CN29" i="27"/>
  <c r="DM29" i="27" s="1"/>
  <c r="CN100" i="27"/>
  <c r="DM100" i="27" s="1"/>
  <c r="CF29" i="27"/>
  <c r="DE29" i="27" s="1"/>
  <c r="CF100" i="27"/>
  <c r="DE100" i="27" s="1"/>
  <c r="CT63" i="27"/>
  <c r="DS63" i="27" s="1"/>
  <c r="CT99" i="27"/>
  <c r="DS99" i="27" s="1"/>
  <c r="CL63" i="27"/>
  <c r="DK63" i="27" s="1"/>
  <c r="CL99" i="27"/>
  <c r="DK99" i="27" s="1"/>
  <c r="CZ49" i="27"/>
  <c r="DY49" i="27" s="1"/>
  <c r="CZ98" i="27"/>
  <c r="DY98" i="27" s="1"/>
  <c r="CR49" i="27"/>
  <c r="DQ49" i="27" s="1"/>
  <c r="CR98" i="27"/>
  <c r="DQ98" i="27" s="1"/>
  <c r="CJ49" i="27"/>
  <c r="DI49" i="27" s="1"/>
  <c r="CJ98" i="27"/>
  <c r="DI98" i="27" s="1"/>
  <c r="CX39" i="27"/>
  <c r="DW39" i="27" s="1"/>
  <c r="CX97" i="27"/>
  <c r="DW97" i="27" s="1"/>
  <c r="CP39" i="27"/>
  <c r="DO39" i="27" s="1"/>
  <c r="CP97" i="27"/>
  <c r="DO97" i="27" s="1"/>
  <c r="CH39" i="27"/>
  <c r="DG39" i="27" s="1"/>
  <c r="CH97" i="27"/>
  <c r="DG97" i="27" s="1"/>
  <c r="CV44" i="27"/>
  <c r="DU44" i="27" s="1"/>
  <c r="CV96" i="27"/>
  <c r="DU96" i="27" s="1"/>
  <c r="CN44" i="27"/>
  <c r="DM44" i="27" s="1"/>
  <c r="CN96" i="27"/>
  <c r="DM96" i="27" s="1"/>
  <c r="CF44" i="27"/>
  <c r="DE44" i="27" s="1"/>
  <c r="CF96" i="27"/>
  <c r="DE96" i="27" s="1"/>
  <c r="CT20" i="27"/>
  <c r="DS20" i="27" s="1"/>
  <c r="CT95" i="27"/>
  <c r="DS95" i="27" s="1"/>
  <c r="CL20" i="27"/>
  <c r="DK20" i="27" s="1"/>
  <c r="CL95" i="27"/>
  <c r="DK95" i="27" s="1"/>
  <c r="CZ34" i="27"/>
  <c r="DY34" i="27" s="1"/>
  <c r="CZ94" i="27"/>
  <c r="DY94" i="27" s="1"/>
  <c r="CR34" i="27"/>
  <c r="DQ34" i="27" s="1"/>
  <c r="CR94" i="27"/>
  <c r="DQ94" i="27" s="1"/>
  <c r="CJ34" i="27"/>
  <c r="DI34" i="27" s="1"/>
  <c r="CJ94" i="27"/>
  <c r="DI94" i="27" s="1"/>
  <c r="CX11" i="27"/>
  <c r="DW11" i="27" s="1"/>
  <c r="CX93" i="27"/>
  <c r="DW93" i="27" s="1"/>
  <c r="CP11" i="27"/>
  <c r="DO11" i="27" s="1"/>
  <c r="CP93" i="27"/>
  <c r="DO93" i="27" s="1"/>
  <c r="CH11" i="27"/>
  <c r="DG11" i="27" s="1"/>
  <c r="CH93" i="27"/>
  <c r="DG93" i="27" s="1"/>
  <c r="CV6" i="27"/>
  <c r="DU6" i="27" s="1"/>
  <c r="CV10" i="27"/>
  <c r="DU10" i="27" s="1"/>
  <c r="CV15" i="27"/>
  <c r="DU15" i="27" s="1"/>
  <c r="CV24" i="27"/>
  <c r="DU24" i="27" s="1"/>
  <c r="CV19" i="27"/>
  <c r="DU19" i="27" s="1"/>
  <c r="CV28" i="27"/>
  <c r="DU28" i="27" s="1"/>
  <c r="CV33" i="27"/>
  <c r="DU33" i="27" s="1"/>
  <c r="CV43" i="27"/>
  <c r="DU43" i="27" s="1"/>
  <c r="CV38" i="27"/>
  <c r="DU38" i="27" s="1"/>
  <c r="CV48" i="27"/>
  <c r="DU48" i="27" s="1"/>
  <c r="CV53" i="27"/>
  <c r="DU53" i="27" s="1"/>
  <c r="CV57" i="27"/>
  <c r="DU57" i="27" s="1"/>
  <c r="CV67" i="27"/>
  <c r="DU67" i="27" s="1"/>
  <c r="CV62" i="27"/>
  <c r="DU62" i="27" s="1"/>
  <c r="CV77" i="27"/>
  <c r="DU77" i="27" s="1"/>
  <c r="CV72" i="27"/>
  <c r="DU72" i="27" s="1"/>
  <c r="CV82" i="27"/>
  <c r="DU82" i="27" s="1"/>
  <c r="CV92" i="27"/>
  <c r="DU92" i="27" s="1"/>
  <c r="CV87" i="27"/>
  <c r="DU87" i="27" s="1"/>
  <c r="CN6" i="27"/>
  <c r="DM6" i="27" s="1"/>
  <c r="CN10" i="27"/>
  <c r="DM10" i="27" s="1"/>
  <c r="CN15" i="27"/>
  <c r="DM15" i="27" s="1"/>
  <c r="CN24" i="27"/>
  <c r="DM24" i="27" s="1"/>
  <c r="CN19" i="27"/>
  <c r="DM19" i="27" s="1"/>
  <c r="CN28" i="27"/>
  <c r="DM28" i="27" s="1"/>
  <c r="CN33" i="27"/>
  <c r="DM33" i="27" s="1"/>
  <c r="CN38" i="27"/>
  <c r="DM38" i="27" s="1"/>
  <c r="CN43" i="27"/>
  <c r="DM43" i="27" s="1"/>
  <c r="CN48" i="27"/>
  <c r="DM48" i="27" s="1"/>
  <c r="CN53" i="27"/>
  <c r="DM53" i="27" s="1"/>
  <c r="CN57" i="27"/>
  <c r="DM57" i="27" s="1"/>
  <c r="CN67" i="27"/>
  <c r="DM67" i="27" s="1"/>
  <c r="CN62" i="27"/>
  <c r="DM62" i="27" s="1"/>
  <c r="CN77" i="27"/>
  <c r="DM77" i="27" s="1"/>
  <c r="CN72" i="27"/>
  <c r="DM72" i="27" s="1"/>
  <c r="CN82" i="27"/>
  <c r="DM82" i="27" s="1"/>
  <c r="CN92" i="27"/>
  <c r="DM92" i="27" s="1"/>
  <c r="CN87" i="27"/>
  <c r="DM87" i="27" s="1"/>
  <c r="CF6" i="27"/>
  <c r="DE6" i="27" s="1"/>
  <c r="CF10" i="27"/>
  <c r="DE10" i="27" s="1"/>
  <c r="CF15" i="27"/>
  <c r="DE15" i="27" s="1"/>
  <c r="CF24" i="27"/>
  <c r="DE24" i="27" s="1"/>
  <c r="CF28" i="27"/>
  <c r="DE28" i="27" s="1"/>
  <c r="CF19" i="27"/>
  <c r="DE19" i="27" s="1"/>
  <c r="CF33" i="27"/>
  <c r="DE33" i="27" s="1"/>
  <c r="CF38" i="27"/>
  <c r="DE38" i="27" s="1"/>
  <c r="CF43" i="27"/>
  <c r="DE43" i="27" s="1"/>
  <c r="CF48" i="27"/>
  <c r="DE48" i="27" s="1"/>
  <c r="CF53" i="27"/>
  <c r="DE53" i="27" s="1"/>
  <c r="CF57" i="27"/>
  <c r="DE57" i="27" s="1"/>
  <c r="CF67" i="27"/>
  <c r="DE67" i="27" s="1"/>
  <c r="CF77" i="27"/>
  <c r="DE77" i="27" s="1"/>
  <c r="CF62" i="27"/>
  <c r="DE62" i="27" s="1"/>
  <c r="CF72" i="27"/>
  <c r="DE72" i="27" s="1"/>
  <c r="CF87" i="27"/>
  <c r="DE87" i="27" s="1"/>
  <c r="CF82" i="27"/>
  <c r="DE82" i="27" s="1"/>
  <c r="CF92" i="27"/>
  <c r="DE92" i="27" s="1"/>
  <c r="CT5" i="27"/>
  <c r="DS5" i="27" s="1"/>
  <c r="CT9" i="27"/>
  <c r="DS9" i="27" s="1"/>
  <c r="CT14" i="27"/>
  <c r="DS14" i="27" s="1"/>
  <c r="CT18" i="27"/>
  <c r="DS18" i="27" s="1"/>
  <c r="CT23" i="27"/>
  <c r="DS23" i="27" s="1"/>
  <c r="CT27" i="27"/>
  <c r="DS27" i="27" s="1"/>
  <c r="CT32" i="27"/>
  <c r="DS32" i="27" s="1"/>
  <c r="CT42" i="27"/>
  <c r="DS42" i="27" s="1"/>
  <c r="CT37" i="27"/>
  <c r="DS37" i="27" s="1"/>
  <c r="CT47" i="27"/>
  <c r="DS47" i="27" s="1"/>
  <c r="CT52" i="27"/>
  <c r="DS52" i="27" s="1"/>
  <c r="CT56" i="27"/>
  <c r="DS56" i="27" s="1"/>
  <c r="CT66" i="27"/>
  <c r="DS66" i="27" s="1"/>
  <c r="CT76" i="27"/>
  <c r="DS76" i="27" s="1"/>
  <c r="CT71" i="27"/>
  <c r="DS71" i="27" s="1"/>
  <c r="CT86" i="27"/>
  <c r="DS86" i="27" s="1"/>
  <c r="CT61" i="27"/>
  <c r="DS61" i="27" s="1"/>
  <c r="CT81" i="27"/>
  <c r="DS81" i="27" s="1"/>
  <c r="CT91" i="27"/>
  <c r="DS91" i="27" s="1"/>
  <c r="CL5" i="27"/>
  <c r="DK5" i="27" s="1"/>
  <c r="CL9" i="27"/>
  <c r="DK9" i="27" s="1"/>
  <c r="CL14" i="27"/>
  <c r="DK14" i="27" s="1"/>
  <c r="CL18" i="27"/>
  <c r="DK18" i="27" s="1"/>
  <c r="CL23" i="27"/>
  <c r="DK23" i="27" s="1"/>
  <c r="CL27" i="27"/>
  <c r="DK27" i="27" s="1"/>
  <c r="CL42" i="27"/>
  <c r="DK42" i="27" s="1"/>
  <c r="CL37" i="27"/>
  <c r="DK37" i="27" s="1"/>
  <c r="CL47" i="27"/>
  <c r="DK47" i="27" s="1"/>
  <c r="CL52" i="27"/>
  <c r="DK52" i="27" s="1"/>
  <c r="CL32" i="27"/>
  <c r="DK32" i="27" s="1"/>
  <c r="CL56" i="27"/>
  <c r="DK56" i="27" s="1"/>
  <c r="CL66" i="27"/>
  <c r="DK66" i="27" s="1"/>
  <c r="CL61" i="27"/>
  <c r="DK61" i="27" s="1"/>
  <c r="CL76" i="27"/>
  <c r="DK76" i="27" s="1"/>
  <c r="CL71" i="27"/>
  <c r="DK71" i="27" s="1"/>
  <c r="CL86" i="27"/>
  <c r="DK86" i="27" s="1"/>
  <c r="CL81" i="27"/>
  <c r="DK81" i="27" s="1"/>
  <c r="CL91" i="27"/>
  <c r="DK91" i="27" s="1"/>
  <c r="CZ4" i="27"/>
  <c r="DY4" i="27" s="1"/>
  <c r="CZ8" i="27"/>
  <c r="DY8" i="27" s="1"/>
  <c r="CZ13" i="27"/>
  <c r="DY13" i="27" s="1"/>
  <c r="CZ17" i="27"/>
  <c r="DY17" i="27" s="1"/>
  <c r="CZ22" i="27"/>
  <c r="DY22" i="27" s="1"/>
  <c r="CZ26" i="27"/>
  <c r="DY26" i="27" s="1"/>
  <c r="CZ31" i="27"/>
  <c r="DY31" i="27" s="1"/>
  <c r="CZ36" i="27"/>
  <c r="DY36" i="27" s="1"/>
  <c r="CZ41" i="27"/>
  <c r="DY41" i="27" s="1"/>
  <c r="CZ46" i="27"/>
  <c r="DY46" i="27" s="1"/>
  <c r="CZ51" i="27"/>
  <c r="DY51" i="27" s="1"/>
  <c r="CZ55" i="27"/>
  <c r="DY55" i="27" s="1"/>
  <c r="CZ65" i="27"/>
  <c r="DY65" i="27" s="1"/>
  <c r="CZ60" i="27"/>
  <c r="DY60" i="27" s="1"/>
  <c r="CZ75" i="27"/>
  <c r="DY75" i="27" s="1"/>
  <c r="CZ70" i="27"/>
  <c r="DY70" i="27" s="1"/>
  <c r="CZ85" i="27"/>
  <c r="DY85" i="27" s="1"/>
  <c r="CZ80" i="27"/>
  <c r="DY80" i="27" s="1"/>
  <c r="CZ90" i="27"/>
  <c r="DY90" i="27" s="1"/>
  <c r="CR4" i="27"/>
  <c r="DQ4" i="27" s="1"/>
  <c r="CR8" i="27"/>
  <c r="DQ8" i="27" s="1"/>
  <c r="CR13" i="27"/>
  <c r="DQ13" i="27" s="1"/>
  <c r="CR22" i="27"/>
  <c r="DQ22" i="27" s="1"/>
  <c r="CR26" i="27"/>
  <c r="DQ26" i="27" s="1"/>
  <c r="CR17" i="27"/>
  <c r="DQ17" i="27" s="1"/>
  <c r="CR31" i="27"/>
  <c r="DQ31" i="27" s="1"/>
  <c r="CR36" i="27"/>
  <c r="DQ36" i="27" s="1"/>
  <c r="CR41" i="27"/>
  <c r="DQ41" i="27" s="1"/>
  <c r="CR46" i="27"/>
  <c r="DQ46" i="27" s="1"/>
  <c r="CR51" i="27"/>
  <c r="DQ51" i="27" s="1"/>
  <c r="CR55" i="27"/>
  <c r="DQ55" i="27" s="1"/>
  <c r="CR65" i="27"/>
  <c r="DQ65" i="27" s="1"/>
  <c r="CR75" i="27"/>
  <c r="DQ75" i="27" s="1"/>
  <c r="CR60" i="27"/>
  <c r="DQ60" i="27" s="1"/>
  <c r="CR70" i="27"/>
  <c r="DQ70" i="27" s="1"/>
  <c r="CR85" i="27"/>
  <c r="DQ85" i="27" s="1"/>
  <c r="CR80" i="27"/>
  <c r="DQ80" i="27" s="1"/>
  <c r="CR90" i="27"/>
  <c r="DQ90" i="27" s="1"/>
  <c r="CJ4" i="27"/>
  <c r="DI4" i="27" s="1"/>
  <c r="CJ8" i="27"/>
  <c r="DI8" i="27" s="1"/>
  <c r="CJ13" i="27"/>
  <c r="DI13" i="27" s="1"/>
  <c r="CJ17" i="27"/>
  <c r="DI17" i="27" s="1"/>
  <c r="CJ22" i="27"/>
  <c r="DI22" i="27" s="1"/>
  <c r="CJ26" i="27"/>
  <c r="DI26" i="27" s="1"/>
  <c r="CJ31" i="27"/>
  <c r="DI31" i="27" s="1"/>
  <c r="CJ41" i="27"/>
  <c r="DI41" i="27" s="1"/>
  <c r="CJ46" i="27"/>
  <c r="DI46" i="27" s="1"/>
  <c r="CJ51" i="27"/>
  <c r="DI51" i="27" s="1"/>
  <c r="CJ55" i="27"/>
  <c r="DI55" i="27" s="1"/>
  <c r="CJ65" i="27"/>
  <c r="DI65" i="27" s="1"/>
  <c r="CJ75" i="27"/>
  <c r="DI75" i="27" s="1"/>
  <c r="CJ70" i="27"/>
  <c r="DI70" i="27" s="1"/>
  <c r="CJ36" i="27"/>
  <c r="DI36" i="27" s="1"/>
  <c r="CJ85" i="27"/>
  <c r="DI85" i="27" s="1"/>
  <c r="CJ60" i="27"/>
  <c r="DI60" i="27" s="1"/>
  <c r="CJ80" i="27"/>
  <c r="DI80" i="27" s="1"/>
  <c r="CJ90" i="27"/>
  <c r="DI90" i="27" s="1"/>
  <c r="CX3" i="27"/>
  <c r="DW3" i="27" s="1"/>
  <c r="CX7" i="27"/>
  <c r="DW7" i="27" s="1"/>
  <c r="CX12" i="27"/>
  <c r="DW12" i="27" s="1"/>
  <c r="CX16" i="27"/>
  <c r="DW16" i="27" s="1"/>
  <c r="CX21" i="27"/>
  <c r="DW21" i="27" s="1"/>
  <c r="CX25" i="27"/>
  <c r="DW25" i="27" s="1"/>
  <c r="CX30" i="27"/>
  <c r="DW30" i="27" s="1"/>
  <c r="CX40" i="27"/>
  <c r="DW40" i="27" s="1"/>
  <c r="CX35" i="27"/>
  <c r="DW35" i="27" s="1"/>
  <c r="CX45" i="27"/>
  <c r="DW45" i="27" s="1"/>
  <c r="CX50" i="27"/>
  <c r="DW50" i="27" s="1"/>
  <c r="CX54" i="27"/>
  <c r="DW54" i="27" s="1"/>
  <c r="CX64" i="27"/>
  <c r="DW64" i="27" s="1"/>
  <c r="CX59" i="27"/>
  <c r="DW59" i="27" s="1"/>
  <c r="CX74" i="27"/>
  <c r="DW74" i="27" s="1"/>
  <c r="CX69" i="27"/>
  <c r="DW69" i="27" s="1"/>
  <c r="CX84" i="27"/>
  <c r="DW84" i="27" s="1"/>
  <c r="CX79" i="27"/>
  <c r="DW79" i="27" s="1"/>
  <c r="CX89" i="27"/>
  <c r="DW89" i="27" s="1"/>
  <c r="CP3" i="27"/>
  <c r="DO3" i="27" s="1"/>
  <c r="CP7" i="27"/>
  <c r="DO7" i="27" s="1"/>
  <c r="CP12" i="27"/>
  <c r="DO12" i="27" s="1"/>
  <c r="CP16" i="27"/>
  <c r="DO16" i="27" s="1"/>
  <c r="CP21" i="27"/>
  <c r="DO21" i="27" s="1"/>
  <c r="CP25" i="27"/>
  <c r="DO25" i="27" s="1"/>
  <c r="CP35" i="27"/>
  <c r="DO35" i="27" s="1"/>
  <c r="CP40" i="27"/>
  <c r="DO40" i="27" s="1"/>
  <c r="CP30" i="27"/>
  <c r="DO30" i="27" s="1"/>
  <c r="CP45" i="27"/>
  <c r="DO45" i="27" s="1"/>
  <c r="CP50" i="27"/>
  <c r="DO50" i="27" s="1"/>
  <c r="CP54" i="27"/>
  <c r="DO54" i="27" s="1"/>
  <c r="CP64" i="27"/>
  <c r="DO64" i="27" s="1"/>
  <c r="CP59" i="27"/>
  <c r="DO59" i="27" s="1"/>
  <c r="CP74" i="27"/>
  <c r="DO74" i="27" s="1"/>
  <c r="CP69" i="27"/>
  <c r="DO69" i="27" s="1"/>
  <c r="CP84" i="27"/>
  <c r="DO84" i="27" s="1"/>
  <c r="CP79" i="27"/>
  <c r="DO79" i="27" s="1"/>
  <c r="CP89" i="27"/>
  <c r="DO89" i="27" s="1"/>
  <c r="CH3" i="27"/>
  <c r="DG3" i="27" s="1"/>
  <c r="CH7" i="27"/>
  <c r="DG7" i="27" s="1"/>
  <c r="CH12" i="27"/>
  <c r="DG12" i="27" s="1"/>
  <c r="CH21" i="27"/>
  <c r="DG21" i="27" s="1"/>
  <c r="CH25" i="27"/>
  <c r="DG25" i="27" s="1"/>
  <c r="CH16" i="27"/>
  <c r="DG16" i="27" s="1"/>
  <c r="CH30" i="27"/>
  <c r="DG30" i="27" s="1"/>
  <c r="CH35" i="27"/>
  <c r="DG35" i="27" s="1"/>
  <c r="CH40" i="27"/>
  <c r="DG40" i="27" s="1"/>
  <c r="CH45" i="27"/>
  <c r="DG45" i="27" s="1"/>
  <c r="CH50" i="27"/>
  <c r="DG50" i="27" s="1"/>
  <c r="CH54" i="27"/>
  <c r="DG54" i="27" s="1"/>
  <c r="CH64" i="27"/>
  <c r="DG64" i="27" s="1"/>
  <c r="CH74" i="27"/>
  <c r="DG74" i="27" s="1"/>
  <c r="CH59" i="27"/>
  <c r="DG59" i="27" s="1"/>
  <c r="CH69" i="27"/>
  <c r="DG69" i="27" s="1"/>
  <c r="CH84" i="27"/>
  <c r="DG84" i="27" s="1"/>
  <c r="CH79" i="27"/>
  <c r="DG79" i="27" s="1"/>
  <c r="CH89" i="27"/>
  <c r="DG89" i="27" s="1"/>
  <c r="CE93" i="27"/>
  <c r="DD93" i="27" s="1"/>
  <c r="CQ95" i="27"/>
  <c r="DP95" i="27" s="1"/>
  <c r="CS92" i="27"/>
  <c r="DR92" i="27" s="1"/>
  <c r="CU89" i="27"/>
  <c r="DT89" i="27" s="1"/>
  <c r="CT106" i="27"/>
  <c r="DS106" i="27" s="1"/>
  <c r="CT88" i="27"/>
  <c r="DS88" i="27" s="1"/>
  <c r="CJ83" i="27"/>
  <c r="DI83" i="27" s="1"/>
  <c r="CJ105" i="27"/>
  <c r="DI105" i="27" s="1"/>
  <c r="CF58" i="27"/>
  <c r="DE58" i="27" s="1"/>
  <c r="CF103" i="27"/>
  <c r="DE103" i="27" s="1"/>
  <c r="CH29" i="27"/>
  <c r="DG29" i="27" s="1"/>
  <c r="CH100" i="27"/>
  <c r="DG100" i="27" s="1"/>
  <c r="CN20" i="27"/>
  <c r="DM20" i="27" s="1"/>
  <c r="CN95" i="27"/>
  <c r="DM95" i="27" s="1"/>
  <c r="CE11" i="27"/>
  <c r="DD11" i="27" s="1"/>
  <c r="CY88" i="27"/>
  <c r="DX88" i="27" s="1"/>
  <c r="CY106" i="27"/>
  <c r="DX106" i="27" s="1"/>
  <c r="CQ88" i="27"/>
  <c r="DP88" i="27" s="1"/>
  <c r="CQ106" i="27"/>
  <c r="DP106" i="27" s="1"/>
  <c r="CI88" i="27"/>
  <c r="DH88" i="27" s="1"/>
  <c r="CI106" i="27"/>
  <c r="DH106" i="27" s="1"/>
  <c r="CW105" i="27"/>
  <c r="DV105" i="27" s="1"/>
  <c r="CO83" i="27"/>
  <c r="DN83" i="27" s="1"/>
  <c r="CO105" i="27"/>
  <c r="DN105" i="27" s="1"/>
  <c r="CG83" i="27"/>
  <c r="DF83" i="27" s="1"/>
  <c r="CG105" i="27"/>
  <c r="DF105" i="27" s="1"/>
  <c r="CU78" i="27"/>
  <c r="DT78" i="27" s="1"/>
  <c r="CU104" i="27"/>
  <c r="DT104" i="27" s="1"/>
  <c r="CM78" i="27"/>
  <c r="DL78" i="27" s="1"/>
  <c r="CM104" i="27"/>
  <c r="DL104" i="27" s="1"/>
  <c r="DA58" i="27"/>
  <c r="DZ58" i="27" s="1"/>
  <c r="DA103" i="27"/>
  <c r="DZ103" i="27" s="1"/>
  <c r="CS58" i="27"/>
  <c r="DR58" i="27" s="1"/>
  <c r="CS103" i="27"/>
  <c r="DR103" i="27" s="1"/>
  <c r="CK58" i="27"/>
  <c r="DJ58" i="27" s="1"/>
  <c r="CK103" i="27"/>
  <c r="DJ103" i="27" s="1"/>
  <c r="CY68" i="27"/>
  <c r="DX68" i="27" s="1"/>
  <c r="CY102" i="27"/>
  <c r="DX102" i="27" s="1"/>
  <c r="CQ68" i="27"/>
  <c r="DP68" i="27" s="1"/>
  <c r="CQ102" i="27"/>
  <c r="DP102" i="27" s="1"/>
  <c r="CI68" i="27"/>
  <c r="DH68" i="27" s="1"/>
  <c r="CI102" i="27"/>
  <c r="DH102" i="27" s="1"/>
  <c r="CW73" i="27"/>
  <c r="DV73" i="27" s="1"/>
  <c r="CW101" i="27"/>
  <c r="DV101" i="27" s="1"/>
  <c r="CO73" i="27"/>
  <c r="DN73" i="27" s="1"/>
  <c r="CO101" i="27"/>
  <c r="DN101" i="27" s="1"/>
  <c r="CG73" i="27"/>
  <c r="DF73" i="27" s="1"/>
  <c r="CG101" i="27"/>
  <c r="DF101" i="27" s="1"/>
  <c r="CU29" i="27"/>
  <c r="DT29" i="27" s="1"/>
  <c r="CU100" i="27"/>
  <c r="DT100" i="27" s="1"/>
  <c r="CM29" i="27"/>
  <c r="DL29" i="27" s="1"/>
  <c r="CM100" i="27"/>
  <c r="DL100" i="27" s="1"/>
  <c r="DA63" i="27"/>
  <c r="DZ63" i="27" s="1"/>
  <c r="DA99" i="27"/>
  <c r="DZ99" i="27" s="1"/>
  <c r="CS63" i="27"/>
  <c r="DR63" i="27" s="1"/>
  <c r="CS99" i="27"/>
  <c r="DR99" i="27" s="1"/>
  <c r="CK63" i="27"/>
  <c r="DJ63" i="27" s="1"/>
  <c r="CK99" i="27"/>
  <c r="DJ99" i="27" s="1"/>
  <c r="CY49" i="27"/>
  <c r="DX49" i="27" s="1"/>
  <c r="CY98" i="27"/>
  <c r="DX98" i="27" s="1"/>
  <c r="CQ49" i="27"/>
  <c r="DP49" i="27" s="1"/>
  <c r="CQ98" i="27"/>
  <c r="DP98" i="27" s="1"/>
  <c r="CI49" i="27"/>
  <c r="DH49" i="27" s="1"/>
  <c r="CI98" i="27"/>
  <c r="DH98" i="27" s="1"/>
  <c r="CW39" i="27"/>
  <c r="DV39" i="27" s="1"/>
  <c r="CW97" i="27"/>
  <c r="DV97" i="27" s="1"/>
  <c r="CO39" i="27"/>
  <c r="DN39" i="27" s="1"/>
  <c r="CO97" i="27"/>
  <c r="DN97" i="27" s="1"/>
  <c r="CG39" i="27"/>
  <c r="DF39" i="27" s="1"/>
  <c r="CG97" i="27"/>
  <c r="DF97" i="27" s="1"/>
  <c r="CU44" i="27"/>
  <c r="DT44" i="27" s="1"/>
  <c r="CU96" i="27"/>
  <c r="DT96" i="27" s="1"/>
  <c r="CM44" i="27"/>
  <c r="DL44" i="27" s="1"/>
  <c r="CM96" i="27"/>
  <c r="DL96" i="27" s="1"/>
  <c r="DA20" i="27"/>
  <c r="DZ20" i="27" s="1"/>
  <c r="DA95" i="27"/>
  <c r="DZ95" i="27" s="1"/>
  <c r="CS20" i="27"/>
  <c r="DR20" i="27" s="1"/>
  <c r="CS95" i="27"/>
  <c r="DR95" i="27" s="1"/>
  <c r="CK20" i="27"/>
  <c r="DJ20" i="27" s="1"/>
  <c r="CK95" i="27"/>
  <c r="DJ95" i="27" s="1"/>
  <c r="CY34" i="27"/>
  <c r="DX34" i="27" s="1"/>
  <c r="CY94" i="27"/>
  <c r="DX94" i="27" s="1"/>
  <c r="CQ34" i="27"/>
  <c r="DP34" i="27" s="1"/>
  <c r="CQ94" i="27"/>
  <c r="DP94" i="27" s="1"/>
  <c r="CI34" i="27"/>
  <c r="DH34" i="27" s="1"/>
  <c r="CI94" i="27"/>
  <c r="DH94" i="27" s="1"/>
  <c r="CW11" i="27"/>
  <c r="DV11" i="27" s="1"/>
  <c r="CW93" i="27"/>
  <c r="DV93" i="27" s="1"/>
  <c r="CU87" i="27"/>
  <c r="DT87" i="27" s="1"/>
  <c r="CM92" i="27"/>
  <c r="DL92" i="27" s="1"/>
  <c r="DA91" i="27"/>
  <c r="DZ91" i="27" s="1"/>
  <c r="CS91" i="27"/>
  <c r="DR91" i="27" s="1"/>
  <c r="CK91" i="27"/>
  <c r="DJ91" i="27" s="1"/>
  <c r="CY70" i="27"/>
  <c r="DX70" i="27" s="1"/>
  <c r="CQ90" i="27"/>
  <c r="DP90" i="27" s="1"/>
  <c r="CI90" i="27"/>
  <c r="DH90" i="27" s="1"/>
  <c r="CW89" i="27"/>
  <c r="DV89" i="27" s="1"/>
  <c r="CO69" i="27"/>
  <c r="DN69" i="27" s="1"/>
  <c r="CG89" i="27"/>
  <c r="DF89" i="27" s="1"/>
  <c r="CE31" i="27"/>
  <c r="DD31" i="27" s="1"/>
  <c r="CI95" i="27"/>
  <c r="DH95" i="27" s="1"/>
  <c r="CE98" i="27"/>
  <c r="DD98" i="27" s="1"/>
  <c r="CE49" i="27"/>
  <c r="DD49" i="27" s="1"/>
  <c r="CZ105" i="27"/>
  <c r="DY105" i="27" s="1"/>
  <c r="CZ83" i="27"/>
  <c r="DY83" i="27" s="1"/>
  <c r="CV58" i="27"/>
  <c r="DU58" i="27" s="1"/>
  <c r="CV103" i="27"/>
  <c r="DU103" i="27" s="1"/>
  <c r="CX29" i="27"/>
  <c r="DW29" i="27" s="1"/>
  <c r="CX100" i="27"/>
  <c r="DW100" i="27" s="1"/>
  <c r="CH44" i="27"/>
  <c r="DG44" i="27" s="1"/>
  <c r="CH96" i="27"/>
  <c r="DG96" i="27" s="1"/>
  <c r="CE94" i="27"/>
  <c r="DD94" i="27" s="1"/>
  <c r="CE34" i="27"/>
  <c r="DD34" i="27" s="1"/>
  <c r="CE68" i="27"/>
  <c r="DD68" i="27" s="1"/>
  <c r="CE102" i="27"/>
  <c r="DD102" i="27" s="1"/>
  <c r="CX88" i="27"/>
  <c r="DW88" i="27" s="1"/>
  <c r="CX106" i="27"/>
  <c r="DW106" i="27" s="1"/>
  <c r="CP88" i="27"/>
  <c r="DO88" i="27" s="1"/>
  <c r="CP106" i="27"/>
  <c r="DO106" i="27" s="1"/>
  <c r="CH88" i="27"/>
  <c r="DG88" i="27" s="1"/>
  <c r="CH106" i="27"/>
  <c r="DG106" i="27" s="1"/>
  <c r="CV83" i="27"/>
  <c r="DU83" i="27" s="1"/>
  <c r="CV105" i="27"/>
  <c r="DU105" i="27" s="1"/>
  <c r="CN83" i="27"/>
  <c r="DM83" i="27" s="1"/>
  <c r="CN105" i="27"/>
  <c r="DM105" i="27" s="1"/>
  <c r="CF83" i="27"/>
  <c r="DE83" i="27" s="1"/>
  <c r="CF105" i="27"/>
  <c r="DE105" i="27" s="1"/>
  <c r="CT78" i="27"/>
  <c r="DS78" i="27" s="1"/>
  <c r="CT104" i="27"/>
  <c r="DS104" i="27" s="1"/>
  <c r="CL78" i="27"/>
  <c r="DK78" i="27" s="1"/>
  <c r="CL104" i="27"/>
  <c r="DK104" i="27" s="1"/>
  <c r="CZ58" i="27"/>
  <c r="DY58" i="27" s="1"/>
  <c r="CZ103" i="27"/>
  <c r="DY103" i="27" s="1"/>
  <c r="CR58" i="27"/>
  <c r="DQ58" i="27" s="1"/>
  <c r="CR103" i="27"/>
  <c r="DQ103" i="27" s="1"/>
  <c r="CJ58" i="27"/>
  <c r="DI58" i="27" s="1"/>
  <c r="CJ103" i="27"/>
  <c r="DI103" i="27" s="1"/>
  <c r="CX68" i="27"/>
  <c r="DW68" i="27" s="1"/>
  <c r="CX102" i="27"/>
  <c r="DW102" i="27" s="1"/>
  <c r="CP68" i="27"/>
  <c r="DO68" i="27" s="1"/>
  <c r="CP102" i="27"/>
  <c r="DO102" i="27" s="1"/>
  <c r="CH68" i="27"/>
  <c r="DG68" i="27" s="1"/>
  <c r="CH102" i="27"/>
  <c r="DG102" i="27" s="1"/>
  <c r="CV73" i="27"/>
  <c r="DU73" i="27" s="1"/>
  <c r="CV101" i="27"/>
  <c r="DU101" i="27" s="1"/>
  <c r="CN101" i="27"/>
  <c r="DM101" i="27" s="1"/>
  <c r="CF73" i="27"/>
  <c r="DE73" i="27" s="1"/>
  <c r="CF101" i="27"/>
  <c r="DE101" i="27" s="1"/>
  <c r="CT29" i="27"/>
  <c r="DS29" i="27" s="1"/>
  <c r="CT100" i="27"/>
  <c r="DS100" i="27" s="1"/>
  <c r="CL29" i="27"/>
  <c r="DK29" i="27" s="1"/>
  <c r="CL100" i="27"/>
  <c r="DK100" i="27" s="1"/>
  <c r="CZ63" i="27"/>
  <c r="DY63" i="27" s="1"/>
  <c r="CZ99" i="27"/>
  <c r="DY99" i="27" s="1"/>
  <c r="CR63" i="27"/>
  <c r="DQ63" i="27" s="1"/>
  <c r="CR99" i="27"/>
  <c r="DQ99" i="27" s="1"/>
  <c r="CJ63" i="27"/>
  <c r="DI63" i="27" s="1"/>
  <c r="CJ99" i="27"/>
  <c r="DI99" i="27" s="1"/>
  <c r="CX49" i="27"/>
  <c r="DW49" i="27" s="1"/>
  <c r="CX98" i="27"/>
  <c r="DW98" i="27" s="1"/>
  <c r="CP49" i="27"/>
  <c r="DO49" i="27" s="1"/>
  <c r="CP98" i="27"/>
  <c r="DO98" i="27" s="1"/>
  <c r="CH49" i="27"/>
  <c r="DG49" i="27" s="1"/>
  <c r="CH98" i="27"/>
  <c r="DG98" i="27" s="1"/>
  <c r="CV39" i="27"/>
  <c r="DU39" i="27" s="1"/>
  <c r="CV97" i="27"/>
  <c r="DU97" i="27" s="1"/>
  <c r="CN39" i="27"/>
  <c r="DM39" i="27" s="1"/>
  <c r="CN97" i="27"/>
  <c r="DM97" i="27" s="1"/>
  <c r="CF39" i="27"/>
  <c r="DE39" i="27" s="1"/>
  <c r="CF97" i="27"/>
  <c r="DE97" i="27" s="1"/>
  <c r="CT44" i="27"/>
  <c r="DS44" i="27" s="1"/>
  <c r="CT96" i="27"/>
  <c r="DS96" i="27" s="1"/>
  <c r="CL44" i="27"/>
  <c r="DK44" i="27" s="1"/>
  <c r="CL96" i="27"/>
  <c r="DK96" i="27" s="1"/>
  <c r="CZ20" i="27"/>
  <c r="DY20" i="27" s="1"/>
  <c r="CZ95" i="27"/>
  <c r="DY95" i="27" s="1"/>
  <c r="CR20" i="27"/>
  <c r="DQ20" i="27" s="1"/>
  <c r="CR95" i="27"/>
  <c r="DQ95" i="27" s="1"/>
  <c r="CJ20" i="27"/>
  <c r="DI20" i="27" s="1"/>
  <c r="CJ95" i="27"/>
  <c r="DI95" i="27" s="1"/>
  <c r="CX34" i="27"/>
  <c r="DW34" i="27" s="1"/>
  <c r="CX94" i="27"/>
  <c r="DW94" i="27" s="1"/>
  <c r="CP34" i="27"/>
  <c r="DO34" i="27" s="1"/>
  <c r="CP94" i="27"/>
  <c r="DO94" i="27" s="1"/>
  <c r="CH34" i="27"/>
  <c r="DG34" i="27" s="1"/>
  <c r="CH94" i="27"/>
  <c r="DG94" i="27" s="1"/>
  <c r="CV11" i="27"/>
  <c r="DU11" i="27" s="1"/>
  <c r="CV93" i="27"/>
  <c r="DU93" i="27" s="1"/>
  <c r="CN11" i="27"/>
  <c r="DM11" i="27" s="1"/>
  <c r="CN93" i="27"/>
  <c r="DM93" i="27" s="1"/>
  <c r="CF11" i="27"/>
  <c r="DE11" i="27" s="1"/>
  <c r="CF93" i="27"/>
  <c r="DE93" i="27" s="1"/>
  <c r="CT6" i="27"/>
  <c r="DS6" i="27" s="1"/>
  <c r="CT10" i="27"/>
  <c r="DS10" i="27" s="1"/>
  <c r="CT15" i="27"/>
  <c r="DS15" i="27" s="1"/>
  <c r="CT24" i="27"/>
  <c r="DS24" i="27" s="1"/>
  <c r="CT28" i="27"/>
  <c r="DS28" i="27" s="1"/>
  <c r="CT19" i="27"/>
  <c r="DS19" i="27" s="1"/>
  <c r="CT38" i="27"/>
  <c r="DS38" i="27" s="1"/>
  <c r="CT43" i="27"/>
  <c r="DS43" i="27" s="1"/>
  <c r="CT33" i="27"/>
  <c r="DS33" i="27" s="1"/>
  <c r="CT48" i="27"/>
  <c r="DS48" i="27" s="1"/>
  <c r="CT62" i="27"/>
  <c r="DS62" i="27" s="1"/>
  <c r="CT57" i="27"/>
  <c r="DS57" i="27" s="1"/>
  <c r="CT67" i="27"/>
  <c r="DS67" i="27" s="1"/>
  <c r="CT77" i="27"/>
  <c r="DS77" i="27" s="1"/>
  <c r="CT53" i="27"/>
  <c r="DS53" i="27" s="1"/>
  <c r="CT82" i="27"/>
  <c r="DS82" i="27" s="1"/>
  <c r="CT72" i="27"/>
  <c r="DS72" i="27" s="1"/>
  <c r="CT87" i="27"/>
  <c r="DS87" i="27" s="1"/>
  <c r="CT92" i="27"/>
  <c r="DS92" i="27" s="1"/>
  <c r="CL6" i="27"/>
  <c r="DK6" i="27" s="1"/>
  <c r="CL10" i="27"/>
  <c r="DK10" i="27" s="1"/>
  <c r="CL24" i="27"/>
  <c r="DK24" i="27" s="1"/>
  <c r="CL19" i="27"/>
  <c r="DK19" i="27" s="1"/>
  <c r="CL15" i="27"/>
  <c r="DK15" i="27" s="1"/>
  <c r="CL28" i="27"/>
  <c r="DK28" i="27" s="1"/>
  <c r="CL38" i="27"/>
  <c r="DK38" i="27" s="1"/>
  <c r="CL43" i="27"/>
  <c r="DK43" i="27" s="1"/>
  <c r="CL48" i="27"/>
  <c r="DK48" i="27" s="1"/>
  <c r="CL33" i="27"/>
  <c r="DK33" i="27" s="1"/>
  <c r="CL62" i="27"/>
  <c r="DK62" i="27" s="1"/>
  <c r="CL53" i="27"/>
  <c r="DK53" i="27" s="1"/>
  <c r="CL57" i="27"/>
  <c r="DK57" i="27" s="1"/>
  <c r="CL67" i="27"/>
  <c r="DK67" i="27" s="1"/>
  <c r="CL77" i="27"/>
  <c r="DK77" i="27" s="1"/>
  <c r="CL82" i="27"/>
  <c r="DK82" i="27" s="1"/>
  <c r="CL72" i="27"/>
  <c r="DK72" i="27" s="1"/>
  <c r="CL87" i="27"/>
  <c r="DK87" i="27" s="1"/>
  <c r="CL92" i="27"/>
  <c r="DK92" i="27" s="1"/>
  <c r="CZ5" i="27"/>
  <c r="DY5" i="27" s="1"/>
  <c r="CZ9" i="27"/>
  <c r="DY9" i="27" s="1"/>
  <c r="CZ18" i="27"/>
  <c r="DY18" i="27" s="1"/>
  <c r="CZ23" i="27"/>
  <c r="DY23" i="27" s="1"/>
  <c r="CZ27" i="27"/>
  <c r="DY27" i="27" s="1"/>
  <c r="CZ14" i="27"/>
  <c r="DY14" i="27" s="1"/>
  <c r="CZ37" i="27"/>
  <c r="DY37" i="27" s="1"/>
  <c r="CZ42" i="27"/>
  <c r="DY42" i="27" s="1"/>
  <c r="CZ32" i="27"/>
  <c r="DY32" i="27" s="1"/>
  <c r="CZ47" i="27"/>
  <c r="DY47" i="27" s="1"/>
  <c r="CZ52" i="27"/>
  <c r="DY52" i="27" s="1"/>
  <c r="CZ61" i="27"/>
  <c r="DY61" i="27" s="1"/>
  <c r="CZ56" i="27"/>
  <c r="DY56" i="27" s="1"/>
  <c r="CZ66" i="27"/>
  <c r="DY66" i="27" s="1"/>
  <c r="CZ76" i="27"/>
  <c r="DY76" i="27" s="1"/>
  <c r="CZ71" i="27"/>
  <c r="DY71" i="27" s="1"/>
  <c r="CZ81" i="27"/>
  <c r="DY81" i="27" s="1"/>
  <c r="CZ86" i="27"/>
  <c r="DY86" i="27" s="1"/>
  <c r="CZ91" i="27"/>
  <c r="DY91" i="27" s="1"/>
  <c r="CR5" i="27"/>
  <c r="DQ5" i="27" s="1"/>
  <c r="CR9" i="27"/>
  <c r="DQ9" i="27" s="1"/>
  <c r="CR18" i="27"/>
  <c r="DQ18" i="27" s="1"/>
  <c r="CR23" i="27"/>
  <c r="DQ23" i="27" s="1"/>
  <c r="CR14" i="27"/>
  <c r="DQ14" i="27" s="1"/>
  <c r="CR27" i="27"/>
  <c r="DQ27" i="27" s="1"/>
  <c r="CR32" i="27"/>
  <c r="DQ32" i="27" s="1"/>
  <c r="CR37" i="27"/>
  <c r="DQ37" i="27" s="1"/>
  <c r="CR42" i="27"/>
  <c r="DQ42" i="27" s="1"/>
  <c r="CR47" i="27"/>
  <c r="DQ47" i="27" s="1"/>
  <c r="CR61" i="27"/>
  <c r="DQ61" i="27" s="1"/>
  <c r="CR56" i="27"/>
  <c r="DQ56" i="27" s="1"/>
  <c r="CR66" i="27"/>
  <c r="DQ66" i="27" s="1"/>
  <c r="CR52" i="27"/>
  <c r="DQ52" i="27" s="1"/>
  <c r="CR76" i="27"/>
  <c r="DQ76" i="27" s="1"/>
  <c r="CR71" i="27"/>
  <c r="DQ71" i="27" s="1"/>
  <c r="CR81" i="27"/>
  <c r="DQ81" i="27" s="1"/>
  <c r="CR91" i="27"/>
  <c r="DQ91" i="27" s="1"/>
  <c r="CJ5" i="27"/>
  <c r="DI5" i="27" s="1"/>
  <c r="CJ9" i="27"/>
  <c r="DI9" i="27" s="1"/>
  <c r="CJ18" i="27"/>
  <c r="DI18" i="27" s="1"/>
  <c r="CJ14" i="27"/>
  <c r="DI14" i="27" s="1"/>
  <c r="CJ23" i="27"/>
  <c r="DI23" i="27" s="1"/>
  <c r="CJ27" i="27"/>
  <c r="DI27" i="27" s="1"/>
  <c r="CJ32" i="27"/>
  <c r="DI32" i="27" s="1"/>
  <c r="CJ37" i="27"/>
  <c r="DI37" i="27" s="1"/>
  <c r="CJ42" i="27"/>
  <c r="DI42" i="27" s="1"/>
  <c r="CJ47" i="27"/>
  <c r="DI47" i="27" s="1"/>
  <c r="CJ61" i="27"/>
  <c r="DI61" i="27" s="1"/>
  <c r="CJ56" i="27"/>
  <c r="DI56" i="27" s="1"/>
  <c r="CJ66" i="27"/>
  <c r="DI66" i="27" s="1"/>
  <c r="CJ76" i="27"/>
  <c r="DI76" i="27" s="1"/>
  <c r="CJ52" i="27"/>
  <c r="DI52" i="27" s="1"/>
  <c r="CJ81" i="27"/>
  <c r="DI81" i="27" s="1"/>
  <c r="CJ86" i="27"/>
  <c r="DI86" i="27" s="1"/>
  <c r="CJ91" i="27"/>
  <c r="DI91" i="27" s="1"/>
  <c r="CJ71" i="27"/>
  <c r="DI71" i="27" s="1"/>
  <c r="CX4" i="27"/>
  <c r="DW4" i="27" s="1"/>
  <c r="CX8" i="27"/>
  <c r="DW8" i="27" s="1"/>
  <c r="CX17" i="27"/>
  <c r="DW17" i="27" s="1"/>
  <c r="CX22" i="27"/>
  <c r="DW22" i="27" s="1"/>
  <c r="CX13" i="27"/>
  <c r="DW13" i="27" s="1"/>
  <c r="CX26" i="27"/>
  <c r="DW26" i="27" s="1"/>
  <c r="CX31" i="27"/>
  <c r="DW31" i="27" s="1"/>
  <c r="CX36" i="27"/>
  <c r="DW36" i="27" s="1"/>
  <c r="CX41" i="27"/>
  <c r="DW41" i="27" s="1"/>
  <c r="CX46" i="27"/>
  <c r="DW46" i="27" s="1"/>
  <c r="CX60" i="27"/>
  <c r="DW60" i="27" s="1"/>
  <c r="CX51" i="27"/>
  <c r="DW51" i="27" s="1"/>
  <c r="CX55" i="27"/>
  <c r="DW55" i="27" s="1"/>
  <c r="CX65" i="27"/>
  <c r="DW65" i="27" s="1"/>
  <c r="CX75" i="27"/>
  <c r="DW75" i="27" s="1"/>
  <c r="CX80" i="27"/>
  <c r="DW80" i="27" s="1"/>
  <c r="CX70" i="27"/>
  <c r="DW70" i="27" s="1"/>
  <c r="CX90" i="27"/>
  <c r="DW90" i="27" s="1"/>
  <c r="CX85" i="27"/>
  <c r="DW85" i="27" s="1"/>
  <c r="CP4" i="27"/>
  <c r="DO4" i="27" s="1"/>
  <c r="CP8" i="27"/>
  <c r="DO8" i="27" s="1"/>
  <c r="CP17" i="27"/>
  <c r="DO17" i="27" s="1"/>
  <c r="CP22" i="27"/>
  <c r="DO22" i="27" s="1"/>
  <c r="CP13" i="27"/>
  <c r="DO13" i="27" s="1"/>
  <c r="CP26" i="27"/>
  <c r="DO26" i="27" s="1"/>
  <c r="CP31" i="27"/>
  <c r="DO31" i="27" s="1"/>
  <c r="CP36" i="27"/>
  <c r="DO36" i="27" s="1"/>
  <c r="CP41" i="27"/>
  <c r="DO41" i="27" s="1"/>
  <c r="CP46" i="27"/>
  <c r="DO46" i="27" s="1"/>
  <c r="CP51" i="27"/>
  <c r="DO51" i="27" s="1"/>
  <c r="CP60" i="27"/>
  <c r="DO60" i="27" s="1"/>
  <c r="CP55" i="27"/>
  <c r="DO55" i="27" s="1"/>
  <c r="CP65" i="27"/>
  <c r="DO65" i="27" s="1"/>
  <c r="CP75" i="27"/>
  <c r="DO75" i="27" s="1"/>
  <c r="CP70" i="27"/>
  <c r="DO70" i="27" s="1"/>
  <c r="CP80" i="27"/>
  <c r="DO80" i="27" s="1"/>
  <c r="CP85" i="27"/>
  <c r="DO85" i="27" s="1"/>
  <c r="CP90" i="27"/>
  <c r="DO90" i="27" s="1"/>
  <c r="CH4" i="27"/>
  <c r="DG4" i="27" s="1"/>
  <c r="CH8" i="27"/>
  <c r="DG8" i="27" s="1"/>
  <c r="CH17" i="27"/>
  <c r="DG17" i="27" s="1"/>
  <c r="CH22" i="27"/>
  <c r="DG22" i="27" s="1"/>
  <c r="CH13" i="27"/>
  <c r="DG13" i="27" s="1"/>
  <c r="CH26" i="27"/>
  <c r="DG26" i="27" s="1"/>
  <c r="CH31" i="27"/>
  <c r="DG31" i="27" s="1"/>
  <c r="CH36" i="27"/>
  <c r="DG36" i="27" s="1"/>
  <c r="CH41" i="27"/>
  <c r="DG41" i="27" s="1"/>
  <c r="CH46" i="27"/>
  <c r="DG46" i="27" s="1"/>
  <c r="CH60" i="27"/>
  <c r="DG60" i="27" s="1"/>
  <c r="CH55" i="27"/>
  <c r="DG55" i="27" s="1"/>
  <c r="CH65" i="27"/>
  <c r="DG65" i="27" s="1"/>
  <c r="CH51" i="27"/>
  <c r="DG51" i="27" s="1"/>
  <c r="CH75" i="27"/>
  <c r="DG75" i="27" s="1"/>
  <c r="CH70" i="27"/>
  <c r="DG70" i="27" s="1"/>
  <c r="CH80" i="27"/>
  <c r="DG80" i="27" s="1"/>
  <c r="CH85" i="27"/>
  <c r="DG85" i="27" s="1"/>
  <c r="CH90" i="27"/>
  <c r="DG90" i="27" s="1"/>
  <c r="CV3" i="27"/>
  <c r="DU3" i="27" s="1"/>
  <c r="CV7" i="27"/>
  <c r="DU7" i="27" s="1"/>
  <c r="CV16" i="27"/>
  <c r="DU16" i="27" s="1"/>
  <c r="CV12" i="27"/>
  <c r="DU12" i="27" s="1"/>
  <c r="CV21" i="27"/>
  <c r="DU21" i="27" s="1"/>
  <c r="CV25" i="27"/>
  <c r="DU25" i="27" s="1"/>
  <c r="CV30" i="27"/>
  <c r="DU30" i="27" s="1"/>
  <c r="CV35" i="27"/>
  <c r="DU35" i="27" s="1"/>
  <c r="CV40" i="27"/>
  <c r="DU40" i="27" s="1"/>
  <c r="CV45" i="27"/>
  <c r="DU45" i="27" s="1"/>
  <c r="CV59" i="27"/>
  <c r="DU59" i="27" s="1"/>
  <c r="CV54" i="27"/>
  <c r="DU54" i="27" s="1"/>
  <c r="CV64" i="27"/>
  <c r="DU64" i="27" s="1"/>
  <c r="CV74" i="27"/>
  <c r="DU74" i="27" s="1"/>
  <c r="CV50" i="27"/>
  <c r="DU50" i="27" s="1"/>
  <c r="CV79" i="27"/>
  <c r="DU79" i="27" s="1"/>
  <c r="CV84" i="27"/>
  <c r="DU84" i="27" s="1"/>
  <c r="CV89" i="27"/>
  <c r="DU89" i="27" s="1"/>
  <c r="CN3" i="27"/>
  <c r="DM3" i="27" s="1"/>
  <c r="CN7" i="27"/>
  <c r="DM7" i="27" s="1"/>
  <c r="CN16" i="27"/>
  <c r="DM16" i="27" s="1"/>
  <c r="CN21" i="27"/>
  <c r="DM21" i="27" s="1"/>
  <c r="CN25" i="27"/>
  <c r="DM25" i="27" s="1"/>
  <c r="CN12" i="27"/>
  <c r="DM12" i="27" s="1"/>
  <c r="CN30" i="27"/>
  <c r="DM30" i="27" s="1"/>
  <c r="CN35" i="27"/>
  <c r="DM35" i="27" s="1"/>
  <c r="CN40" i="27"/>
  <c r="DM40" i="27" s="1"/>
  <c r="CN45" i="27"/>
  <c r="DM45" i="27" s="1"/>
  <c r="CN59" i="27"/>
  <c r="DM59" i="27" s="1"/>
  <c r="CN50" i="27"/>
  <c r="DM50" i="27" s="1"/>
  <c r="CN54" i="27"/>
  <c r="DM54" i="27" s="1"/>
  <c r="CN64" i="27"/>
  <c r="DM64" i="27" s="1"/>
  <c r="CN74" i="27"/>
  <c r="DM74" i="27" s="1"/>
  <c r="CN79" i="27"/>
  <c r="DM79" i="27" s="1"/>
  <c r="CN69" i="27"/>
  <c r="DM69" i="27" s="1"/>
  <c r="CN84" i="27"/>
  <c r="DM84" i="27" s="1"/>
  <c r="CN89" i="27"/>
  <c r="DM89" i="27" s="1"/>
  <c r="CF3" i="27"/>
  <c r="DE3" i="27" s="1"/>
  <c r="CF7" i="27"/>
  <c r="DE7" i="27" s="1"/>
  <c r="CF16" i="27"/>
  <c r="DE16" i="27" s="1"/>
  <c r="CF21" i="27"/>
  <c r="DE21" i="27" s="1"/>
  <c r="CF25" i="27"/>
  <c r="DE25" i="27" s="1"/>
  <c r="CF12" i="27"/>
  <c r="DE12" i="27" s="1"/>
  <c r="CF30" i="27"/>
  <c r="DE30" i="27" s="1"/>
  <c r="CF35" i="27"/>
  <c r="DE35" i="27" s="1"/>
  <c r="CF40" i="27"/>
  <c r="DE40" i="27" s="1"/>
  <c r="CF45" i="27"/>
  <c r="DE45" i="27" s="1"/>
  <c r="CF50" i="27"/>
  <c r="DE50" i="27" s="1"/>
  <c r="CF59" i="27"/>
  <c r="DE59" i="27" s="1"/>
  <c r="CF54" i="27"/>
  <c r="DE54" i="27" s="1"/>
  <c r="CF64" i="27"/>
  <c r="DE64" i="27" s="1"/>
  <c r="CF74" i="27"/>
  <c r="DE74" i="27" s="1"/>
  <c r="CF69" i="27"/>
  <c r="DE69" i="27" s="1"/>
  <c r="CF79" i="27"/>
  <c r="DE79" i="27" s="1"/>
  <c r="CF84" i="27"/>
  <c r="DE84" i="27" s="1"/>
  <c r="CF89" i="27"/>
  <c r="DE89" i="27" s="1"/>
  <c r="CE6" i="27"/>
  <c r="DD6" i="27" s="1"/>
  <c r="CE45" i="27"/>
  <c r="DD45" i="27" s="1"/>
  <c r="CE83" i="27"/>
  <c r="DD83" i="27" s="1"/>
  <c r="CU97" i="27"/>
  <c r="DT97" i="27" s="1"/>
  <c r="CW94" i="27"/>
  <c r="DV94" i="27" s="1"/>
  <c r="CY91" i="27"/>
  <c r="DX91" i="27" s="1"/>
  <c r="CE95" i="27"/>
  <c r="DD95" i="27" s="1"/>
  <c r="CE103" i="27"/>
  <c r="DD103" i="27" s="1"/>
  <c r="CW88" i="27"/>
  <c r="DV88" i="27" s="1"/>
  <c r="CO88" i="27"/>
  <c r="DN88" i="27" s="1"/>
  <c r="CG88" i="27"/>
  <c r="DF88" i="27" s="1"/>
  <c r="CU83" i="27"/>
  <c r="DT83" i="27" s="1"/>
  <c r="CM83" i="27"/>
  <c r="DL83" i="27" s="1"/>
  <c r="DA78" i="27"/>
  <c r="DZ78" i="27" s="1"/>
  <c r="CS78" i="27"/>
  <c r="DR78" i="27" s="1"/>
  <c r="CK78" i="27"/>
  <c r="DJ78" i="27" s="1"/>
  <c r="CY58" i="27"/>
  <c r="DX58" i="27" s="1"/>
  <c r="CQ58" i="27"/>
  <c r="DP58" i="27" s="1"/>
  <c r="CI58" i="27"/>
  <c r="DH58" i="27" s="1"/>
  <c r="CW68" i="27"/>
  <c r="DV68" i="27" s="1"/>
  <c r="CO68" i="27"/>
  <c r="DN68" i="27" s="1"/>
  <c r="CG68" i="27"/>
  <c r="DF68" i="27" s="1"/>
  <c r="CU73" i="27"/>
  <c r="DT73" i="27" s="1"/>
  <c r="CM73" i="27"/>
  <c r="DL73" i="27" s="1"/>
  <c r="DA29" i="27"/>
  <c r="DZ29" i="27" s="1"/>
  <c r="CS29" i="27"/>
  <c r="DR29" i="27" s="1"/>
  <c r="CK29" i="27"/>
  <c r="DJ29" i="27" s="1"/>
  <c r="CY63" i="27"/>
  <c r="DX63" i="27" s="1"/>
  <c r="CQ63" i="27"/>
  <c r="DP63" i="27" s="1"/>
  <c r="CI63" i="27"/>
  <c r="DH63" i="27" s="1"/>
  <c r="CW49" i="27"/>
  <c r="DV49" i="27" s="1"/>
  <c r="CO49" i="27"/>
  <c r="DN49" i="27" s="1"/>
  <c r="CG49" i="27"/>
  <c r="DF49" i="27" s="1"/>
  <c r="CE7" i="27"/>
  <c r="DD7" i="27" s="1"/>
  <c r="CE20" i="27"/>
  <c r="DD20" i="27" s="1"/>
  <c r="CE64" i="27"/>
  <c r="DD64" i="27" s="1"/>
  <c r="CG106" i="27"/>
  <c r="DF106" i="27" s="1"/>
  <c r="CI103" i="27"/>
  <c r="DH103" i="27" s="1"/>
  <c r="CK100" i="27"/>
  <c r="DJ100" i="27" s="1"/>
  <c r="CE106" i="27"/>
  <c r="DD106" i="27" s="1"/>
  <c r="CE88" i="27"/>
  <c r="DD88" i="27" s="1"/>
  <c r="CR105" i="27"/>
  <c r="DQ105" i="27" s="1"/>
  <c r="CR83" i="27"/>
  <c r="DQ83" i="27" s="1"/>
  <c r="CP78" i="27"/>
  <c r="DO78" i="27" s="1"/>
  <c r="CP104" i="27"/>
  <c r="DO104" i="27" s="1"/>
  <c r="CN58" i="27"/>
  <c r="DM58" i="27" s="1"/>
  <c r="CN103" i="27"/>
  <c r="DM103" i="27" s="1"/>
  <c r="CL68" i="27"/>
  <c r="DK68" i="27" s="1"/>
  <c r="CL102" i="27"/>
  <c r="DK102" i="27" s="1"/>
  <c r="CR73" i="27"/>
  <c r="DQ73" i="27" s="1"/>
  <c r="CR101" i="27"/>
  <c r="DQ101" i="27" s="1"/>
  <c r="CP29" i="27"/>
  <c r="DO29" i="27" s="1"/>
  <c r="CP100" i="27"/>
  <c r="DO100" i="27" s="1"/>
  <c r="CN63" i="27"/>
  <c r="DM63" i="27" s="1"/>
  <c r="CN99" i="27"/>
  <c r="DM99" i="27" s="1"/>
  <c r="CT49" i="27"/>
  <c r="DS49" i="27" s="1"/>
  <c r="CT98" i="27"/>
  <c r="DS98" i="27" s="1"/>
  <c r="CZ39" i="27"/>
  <c r="DY39" i="27" s="1"/>
  <c r="CZ97" i="27"/>
  <c r="DY97" i="27" s="1"/>
  <c r="CJ39" i="27"/>
  <c r="DI39" i="27" s="1"/>
  <c r="CJ97" i="27"/>
  <c r="DI97" i="27" s="1"/>
  <c r="CP44" i="27"/>
  <c r="DO44" i="27" s="1"/>
  <c r="CP96" i="27"/>
  <c r="DO96" i="27" s="1"/>
  <c r="CF20" i="27"/>
  <c r="DE20" i="27" s="1"/>
  <c r="CF95" i="27"/>
  <c r="DE95" i="27" s="1"/>
  <c r="CL34" i="27"/>
  <c r="DK34" i="27" s="1"/>
  <c r="CL94" i="27"/>
  <c r="DK94" i="27" s="1"/>
  <c r="CE96" i="27"/>
  <c r="DD96" i="27" s="1"/>
  <c r="CE44" i="27"/>
  <c r="DD44" i="27" s="1"/>
  <c r="CE104" i="27"/>
  <c r="DD104" i="27" s="1"/>
  <c r="CE78" i="27"/>
  <c r="DD78" i="27" s="1"/>
  <c r="CV88" i="27"/>
  <c r="DU88" i="27" s="1"/>
  <c r="CV106" i="27"/>
  <c r="DU106" i="27" s="1"/>
  <c r="CN88" i="27"/>
  <c r="DM88" i="27" s="1"/>
  <c r="CN106" i="27"/>
  <c r="DM106" i="27" s="1"/>
  <c r="CF88" i="27"/>
  <c r="DE88" i="27" s="1"/>
  <c r="CF106" i="27"/>
  <c r="DE106" i="27" s="1"/>
  <c r="CT83" i="27"/>
  <c r="DS83" i="27" s="1"/>
  <c r="CT105" i="27"/>
  <c r="DS105" i="27" s="1"/>
  <c r="CL83" i="27"/>
  <c r="DK83" i="27" s="1"/>
  <c r="CL105" i="27"/>
  <c r="DK105" i="27" s="1"/>
  <c r="CZ78" i="27"/>
  <c r="DY78" i="27" s="1"/>
  <c r="CZ104" i="27"/>
  <c r="DY104" i="27" s="1"/>
  <c r="CR78" i="27"/>
  <c r="DQ78" i="27" s="1"/>
  <c r="CR104" i="27"/>
  <c r="DQ104" i="27" s="1"/>
  <c r="CJ78" i="27"/>
  <c r="DI78" i="27" s="1"/>
  <c r="CJ104" i="27"/>
  <c r="DI104" i="27" s="1"/>
  <c r="CX58" i="27"/>
  <c r="DW58" i="27" s="1"/>
  <c r="CX103" i="27"/>
  <c r="DW103" i="27" s="1"/>
  <c r="CP58" i="27"/>
  <c r="DO58" i="27" s="1"/>
  <c r="CP103" i="27"/>
  <c r="DO103" i="27" s="1"/>
  <c r="CH58" i="27"/>
  <c r="DG58" i="27" s="1"/>
  <c r="CH103" i="27"/>
  <c r="DG103" i="27" s="1"/>
  <c r="CV68" i="27"/>
  <c r="DU68" i="27" s="1"/>
  <c r="CV102" i="27"/>
  <c r="DU102" i="27" s="1"/>
  <c r="CN68" i="27"/>
  <c r="DM68" i="27" s="1"/>
  <c r="CN102" i="27"/>
  <c r="DM102" i="27" s="1"/>
  <c r="CF68" i="27"/>
  <c r="DE68" i="27" s="1"/>
  <c r="CF102" i="27"/>
  <c r="DE102" i="27" s="1"/>
  <c r="CT73" i="27"/>
  <c r="DS73" i="27" s="1"/>
  <c r="CT101" i="27"/>
  <c r="DS101" i="27" s="1"/>
  <c r="CL73" i="27"/>
  <c r="DK73" i="27" s="1"/>
  <c r="CL101" i="27"/>
  <c r="DK101" i="27" s="1"/>
  <c r="CZ29" i="27"/>
  <c r="DY29" i="27" s="1"/>
  <c r="CZ100" i="27"/>
  <c r="DY100" i="27" s="1"/>
  <c r="CR29" i="27"/>
  <c r="DQ29" i="27" s="1"/>
  <c r="CR100" i="27"/>
  <c r="DQ100" i="27" s="1"/>
  <c r="CJ29" i="27"/>
  <c r="DI29" i="27" s="1"/>
  <c r="CJ100" i="27"/>
  <c r="DI100" i="27" s="1"/>
  <c r="CX63" i="27"/>
  <c r="DW63" i="27" s="1"/>
  <c r="CX99" i="27"/>
  <c r="DW99" i="27" s="1"/>
  <c r="CP63" i="27"/>
  <c r="DO63" i="27" s="1"/>
  <c r="CP99" i="27"/>
  <c r="DO99" i="27" s="1"/>
  <c r="CH63" i="27"/>
  <c r="DG63" i="27" s="1"/>
  <c r="CH99" i="27"/>
  <c r="DG99" i="27" s="1"/>
  <c r="CV49" i="27"/>
  <c r="DU49" i="27" s="1"/>
  <c r="CV98" i="27"/>
  <c r="DU98" i="27" s="1"/>
  <c r="CN49" i="27"/>
  <c r="DM49" i="27" s="1"/>
  <c r="CN98" i="27"/>
  <c r="DM98" i="27" s="1"/>
  <c r="CE12" i="27"/>
  <c r="DD12" i="27" s="1"/>
  <c r="CE14" i="27"/>
  <c r="DD14" i="27" s="1"/>
  <c r="CE27" i="27"/>
  <c r="DD27" i="27" s="1"/>
  <c r="CE47" i="27"/>
  <c r="DD47" i="27" s="1"/>
  <c r="CU105" i="27"/>
  <c r="DT105" i="27" s="1"/>
  <c r="CW102" i="27"/>
  <c r="DV102" i="27" s="1"/>
  <c r="CY99" i="27"/>
  <c r="DX99" i="27" s="1"/>
  <c r="DA96" i="27"/>
  <c r="DZ96" i="27" s="1"/>
  <c r="CG94" i="27"/>
  <c r="DF94" i="27" s="1"/>
  <c r="CE74" i="27"/>
  <c r="DD74" i="27" s="1"/>
  <c r="CE54" i="27"/>
  <c r="DD54" i="27" s="1"/>
  <c r="CE35" i="27"/>
  <c r="DD35" i="27" s="1"/>
  <c r="CE16" i="27"/>
  <c r="DD16" i="27" s="1"/>
  <c r="CE89" i="27"/>
  <c r="DD89" i="27" s="1"/>
  <c r="CE69" i="27"/>
  <c r="DD69" i="27" s="1"/>
  <c r="CE50" i="27"/>
  <c r="DD50" i="27" s="1"/>
  <c r="CE30" i="27"/>
  <c r="DD30" i="27" s="1"/>
  <c r="CE79" i="27"/>
  <c r="DD79" i="27" s="1"/>
  <c r="CE59" i="27"/>
  <c r="DD59" i="27" s="1"/>
  <c r="CE40" i="27"/>
  <c r="DD40" i="27" s="1"/>
  <c r="CE21" i="27"/>
  <c r="DD21" i="27" s="1"/>
  <c r="CE97" i="27"/>
  <c r="DD97" i="27" s="1"/>
  <c r="CE39" i="27"/>
  <c r="DD39" i="27" s="1"/>
  <c r="CE105" i="27"/>
  <c r="DD105" i="27" s="1"/>
  <c r="CU106" i="27"/>
  <c r="DT106" i="27" s="1"/>
  <c r="CU88" i="27"/>
  <c r="DT88" i="27" s="1"/>
  <c r="CM106" i="27"/>
  <c r="DL106" i="27" s="1"/>
  <c r="CM88" i="27"/>
  <c r="DL88" i="27" s="1"/>
  <c r="DA83" i="27"/>
  <c r="DZ83" i="27" s="1"/>
  <c r="DA105" i="27"/>
  <c r="DZ105" i="27" s="1"/>
  <c r="CS83" i="27"/>
  <c r="DR83" i="27" s="1"/>
  <c r="CS105" i="27"/>
  <c r="DR105" i="27" s="1"/>
  <c r="CK83" i="27"/>
  <c r="DJ83" i="27" s="1"/>
  <c r="CK105" i="27"/>
  <c r="DJ105" i="27" s="1"/>
  <c r="CY78" i="27"/>
  <c r="DX78" i="27" s="1"/>
  <c r="CY104" i="27"/>
  <c r="DX104" i="27" s="1"/>
  <c r="CQ78" i="27"/>
  <c r="DP78" i="27" s="1"/>
  <c r="CQ104" i="27"/>
  <c r="DP104" i="27" s="1"/>
  <c r="CI78" i="27"/>
  <c r="DH78" i="27" s="1"/>
  <c r="CI104" i="27"/>
  <c r="DH104" i="27" s="1"/>
  <c r="CW58" i="27"/>
  <c r="DV58" i="27" s="1"/>
  <c r="CW103" i="27"/>
  <c r="DV103" i="27" s="1"/>
  <c r="CO58" i="27"/>
  <c r="DN58" i="27" s="1"/>
  <c r="CO103" i="27"/>
  <c r="DN103" i="27" s="1"/>
  <c r="CG58" i="27"/>
  <c r="DF58" i="27" s="1"/>
  <c r="CG103" i="27"/>
  <c r="DF103" i="27" s="1"/>
  <c r="CU68" i="27"/>
  <c r="DT68" i="27" s="1"/>
  <c r="CU102" i="27"/>
  <c r="DT102" i="27" s="1"/>
  <c r="CM68" i="27"/>
  <c r="DL68" i="27" s="1"/>
  <c r="CM102" i="27"/>
  <c r="DL102" i="27" s="1"/>
  <c r="DA73" i="27"/>
  <c r="DZ73" i="27" s="1"/>
  <c r="DA101" i="27"/>
  <c r="DZ101" i="27" s="1"/>
  <c r="CS73" i="27"/>
  <c r="DR73" i="27" s="1"/>
  <c r="CS101" i="27"/>
  <c r="DR101" i="27" s="1"/>
  <c r="CK73" i="27"/>
  <c r="DJ73" i="27" s="1"/>
  <c r="CK101" i="27"/>
  <c r="DJ101" i="27" s="1"/>
  <c r="CY29" i="27"/>
  <c r="DX29" i="27" s="1"/>
  <c r="CY100" i="27"/>
  <c r="DX100" i="27" s="1"/>
  <c r="CQ29" i="27"/>
  <c r="DP29" i="27" s="1"/>
  <c r="CQ100" i="27"/>
  <c r="DP100" i="27" s="1"/>
  <c r="CI29" i="27"/>
  <c r="DH29" i="27" s="1"/>
  <c r="CI100" i="27"/>
  <c r="DH100" i="27" s="1"/>
  <c r="CW63" i="27"/>
  <c r="DV63" i="27" s="1"/>
  <c r="CW99" i="27"/>
  <c r="DV99" i="27" s="1"/>
  <c r="CO63" i="27"/>
  <c r="DN63" i="27" s="1"/>
  <c r="CO99" i="27"/>
  <c r="DN99" i="27" s="1"/>
  <c r="CG63" i="27"/>
  <c r="DF63" i="27" s="1"/>
  <c r="CG99" i="27"/>
  <c r="DF99" i="27" s="1"/>
  <c r="CU49" i="27"/>
  <c r="DT49" i="27" s="1"/>
  <c r="CU98" i="27"/>
  <c r="DT98" i="27" s="1"/>
  <c r="CM49" i="27"/>
  <c r="DL49" i="27" s="1"/>
  <c r="CM98" i="27"/>
  <c r="DL98" i="27" s="1"/>
  <c r="DA39" i="27"/>
  <c r="DZ39" i="27" s="1"/>
  <c r="DA97" i="27"/>
  <c r="DZ97" i="27" s="1"/>
  <c r="CS39" i="27"/>
  <c r="DR39" i="27" s="1"/>
  <c r="CS97" i="27"/>
  <c r="DR97" i="27" s="1"/>
  <c r="CK39" i="27"/>
  <c r="DJ39" i="27" s="1"/>
  <c r="CK97" i="27"/>
  <c r="DJ97" i="27" s="1"/>
  <c r="CY44" i="27"/>
  <c r="DX44" i="27" s="1"/>
  <c r="CY96" i="27"/>
  <c r="DX96" i="27" s="1"/>
  <c r="CQ44" i="27"/>
  <c r="DP44" i="27" s="1"/>
  <c r="CQ96" i="27"/>
  <c r="DP96" i="27" s="1"/>
  <c r="CI44" i="27"/>
  <c r="DH44" i="27" s="1"/>
  <c r="CI96" i="27"/>
  <c r="DH96" i="27" s="1"/>
  <c r="CW20" i="27"/>
  <c r="DV20" i="27" s="1"/>
  <c r="CW95" i="27"/>
  <c r="DV95" i="27" s="1"/>
  <c r="CO20" i="27"/>
  <c r="DN20" i="27" s="1"/>
  <c r="CO95" i="27"/>
  <c r="DN95" i="27" s="1"/>
  <c r="CG20" i="27"/>
  <c r="DF20" i="27" s="1"/>
  <c r="CG95" i="27"/>
  <c r="DF95" i="27" s="1"/>
  <c r="CU34" i="27"/>
  <c r="DT34" i="27" s="1"/>
  <c r="CU94" i="27"/>
  <c r="DT94" i="27" s="1"/>
  <c r="CM34" i="27"/>
  <c r="DL34" i="27" s="1"/>
  <c r="CM94" i="27"/>
  <c r="DL94" i="27" s="1"/>
  <c r="DA11" i="27"/>
  <c r="DZ11" i="27" s="1"/>
  <c r="DA93" i="27"/>
  <c r="DZ93" i="27" s="1"/>
  <c r="CS11" i="27"/>
  <c r="DR11" i="27" s="1"/>
  <c r="CS93" i="27"/>
  <c r="DR93" i="27" s="1"/>
  <c r="CK11" i="27"/>
  <c r="DJ11" i="27" s="1"/>
  <c r="CK93" i="27"/>
  <c r="DJ93" i="27" s="1"/>
  <c r="CY10" i="27"/>
  <c r="DX10" i="27" s="1"/>
  <c r="CY6" i="27"/>
  <c r="DX6" i="27" s="1"/>
  <c r="CY15" i="27"/>
  <c r="DX15" i="27" s="1"/>
  <c r="CY19" i="27"/>
  <c r="DX19" i="27" s="1"/>
  <c r="CY24" i="27"/>
  <c r="DX24" i="27" s="1"/>
  <c r="CY28" i="27"/>
  <c r="DX28" i="27" s="1"/>
  <c r="CY38" i="27"/>
  <c r="DX38" i="27" s="1"/>
  <c r="CY48" i="27"/>
  <c r="DX48" i="27" s="1"/>
  <c r="CY33" i="27"/>
  <c r="DX33" i="27" s="1"/>
  <c r="CY53" i="27"/>
  <c r="DX53" i="27" s="1"/>
  <c r="CY43" i="27"/>
  <c r="DX43" i="27" s="1"/>
  <c r="CY57" i="27"/>
  <c r="DX57" i="27" s="1"/>
  <c r="CY67" i="27"/>
  <c r="DX67" i="27" s="1"/>
  <c r="CY62" i="27"/>
  <c r="DX62" i="27" s="1"/>
  <c r="CY72" i="27"/>
  <c r="DX72" i="27" s="1"/>
  <c r="CY82" i="27"/>
  <c r="DX82" i="27" s="1"/>
  <c r="CY77" i="27"/>
  <c r="DX77" i="27" s="1"/>
  <c r="CY92" i="27"/>
  <c r="DX92" i="27" s="1"/>
  <c r="CY87" i="27"/>
  <c r="DX87" i="27" s="1"/>
  <c r="CQ10" i="27"/>
  <c r="DP10" i="27" s="1"/>
  <c r="CQ6" i="27"/>
  <c r="DP6" i="27" s="1"/>
  <c r="CQ15" i="27"/>
  <c r="DP15" i="27" s="1"/>
  <c r="CQ19" i="27"/>
  <c r="DP19" i="27" s="1"/>
  <c r="CQ24" i="27"/>
  <c r="DP24" i="27" s="1"/>
  <c r="CQ33" i="27"/>
  <c r="DP33" i="27" s="1"/>
  <c r="CQ38" i="27"/>
  <c r="DP38" i="27" s="1"/>
  <c r="CQ48" i="27"/>
  <c r="DP48" i="27" s="1"/>
  <c r="CQ28" i="27"/>
  <c r="DP28" i="27" s="1"/>
  <c r="CQ53" i="27"/>
  <c r="DP53" i="27" s="1"/>
  <c r="CQ57" i="27"/>
  <c r="DP57" i="27" s="1"/>
  <c r="CQ67" i="27"/>
  <c r="DP67" i="27" s="1"/>
  <c r="CQ62" i="27"/>
  <c r="DP62" i="27" s="1"/>
  <c r="CQ72" i="27"/>
  <c r="DP72" i="27" s="1"/>
  <c r="CQ43" i="27"/>
  <c r="DP43" i="27" s="1"/>
  <c r="CQ82" i="27"/>
  <c r="DP82" i="27" s="1"/>
  <c r="CQ77" i="27"/>
  <c r="DP77" i="27" s="1"/>
  <c r="CQ92" i="27"/>
  <c r="DP92" i="27" s="1"/>
  <c r="CQ87" i="27"/>
  <c r="DP87" i="27" s="1"/>
  <c r="CI10" i="27"/>
  <c r="DH10" i="27" s="1"/>
  <c r="CI6" i="27"/>
  <c r="DH6" i="27" s="1"/>
  <c r="CI15" i="27"/>
  <c r="DH15" i="27" s="1"/>
  <c r="CI19" i="27"/>
  <c r="DH19" i="27" s="1"/>
  <c r="CI24" i="27"/>
  <c r="DH24" i="27" s="1"/>
  <c r="CI28" i="27"/>
  <c r="DH28" i="27" s="1"/>
  <c r="CI48" i="27"/>
  <c r="DH48" i="27" s="1"/>
  <c r="CI53" i="27"/>
  <c r="DH53" i="27" s="1"/>
  <c r="CI43" i="27"/>
  <c r="DH43" i="27" s="1"/>
  <c r="CI33" i="27"/>
  <c r="DH33" i="27" s="1"/>
  <c r="CI57" i="27"/>
  <c r="DH57" i="27" s="1"/>
  <c r="CI67" i="27"/>
  <c r="DH67" i="27" s="1"/>
  <c r="CI38" i="27"/>
  <c r="DH38" i="27" s="1"/>
  <c r="CI62" i="27"/>
  <c r="DH62" i="27" s="1"/>
  <c r="CI72" i="27"/>
  <c r="DH72" i="27" s="1"/>
  <c r="CI77" i="27"/>
  <c r="DH77" i="27" s="1"/>
  <c r="CI82" i="27"/>
  <c r="DH82" i="27" s="1"/>
  <c r="CI87" i="27"/>
  <c r="DH87" i="27" s="1"/>
  <c r="CI92" i="27"/>
  <c r="DH92" i="27" s="1"/>
  <c r="CW9" i="27"/>
  <c r="DV9" i="27" s="1"/>
  <c r="CW5" i="27"/>
  <c r="DV5" i="27" s="1"/>
  <c r="CW14" i="27"/>
  <c r="DV14" i="27" s="1"/>
  <c r="CW18" i="27"/>
  <c r="DV18" i="27" s="1"/>
  <c r="CW23" i="27"/>
  <c r="DV23" i="27" s="1"/>
  <c r="CW27" i="27"/>
  <c r="DV27" i="27" s="1"/>
  <c r="CW32" i="27"/>
  <c r="DV32" i="27" s="1"/>
  <c r="CW47" i="27"/>
  <c r="DV47" i="27" s="1"/>
  <c r="CW42" i="27"/>
  <c r="DV42" i="27" s="1"/>
  <c r="CW52" i="27"/>
  <c r="DV52" i="27" s="1"/>
  <c r="CW37" i="27"/>
  <c r="DV37" i="27" s="1"/>
  <c r="CW56" i="27"/>
  <c r="DV56" i="27" s="1"/>
  <c r="CW66" i="27"/>
  <c r="DV66" i="27" s="1"/>
  <c r="CW61" i="27"/>
  <c r="DV61" i="27" s="1"/>
  <c r="CW71" i="27"/>
  <c r="DV71" i="27" s="1"/>
  <c r="CW81" i="27"/>
  <c r="DV81" i="27" s="1"/>
  <c r="CW76" i="27"/>
  <c r="DV76" i="27" s="1"/>
  <c r="CW91" i="27"/>
  <c r="DV91" i="27" s="1"/>
  <c r="CW86" i="27"/>
  <c r="DV86" i="27" s="1"/>
  <c r="CO9" i="27"/>
  <c r="DN9" i="27" s="1"/>
  <c r="CO5" i="27"/>
  <c r="DN5" i="27" s="1"/>
  <c r="CO14" i="27"/>
  <c r="DN14" i="27" s="1"/>
  <c r="CO18" i="27"/>
  <c r="DN18" i="27" s="1"/>
  <c r="CO23" i="27"/>
  <c r="DN23" i="27" s="1"/>
  <c r="CO27" i="27"/>
  <c r="DN27" i="27" s="1"/>
  <c r="CO32" i="27"/>
  <c r="DN32" i="27" s="1"/>
  <c r="CO37" i="27"/>
  <c r="DN37" i="27" s="1"/>
  <c r="CO47" i="27"/>
  <c r="DN47" i="27" s="1"/>
  <c r="CO52" i="27"/>
  <c r="DN52" i="27" s="1"/>
  <c r="CO42" i="27"/>
  <c r="DN42" i="27" s="1"/>
  <c r="CO56" i="27"/>
  <c r="DN56" i="27" s="1"/>
  <c r="CO66" i="27"/>
  <c r="DN66" i="27" s="1"/>
  <c r="CO61" i="27"/>
  <c r="DN61" i="27" s="1"/>
  <c r="CO71" i="27"/>
  <c r="DN71" i="27" s="1"/>
  <c r="CO81" i="27"/>
  <c r="DN81" i="27" s="1"/>
  <c r="CO76" i="27"/>
  <c r="DN76" i="27" s="1"/>
  <c r="CO86" i="27"/>
  <c r="DN86" i="27" s="1"/>
  <c r="CO91" i="27"/>
  <c r="DN91" i="27" s="1"/>
  <c r="CG9" i="27"/>
  <c r="DF9" i="27" s="1"/>
  <c r="CG5" i="27"/>
  <c r="DF5" i="27" s="1"/>
  <c r="CG14" i="27"/>
  <c r="DF14" i="27" s="1"/>
  <c r="CG18" i="27"/>
  <c r="DF18" i="27" s="1"/>
  <c r="CG23" i="27"/>
  <c r="DF23" i="27" s="1"/>
  <c r="CG27" i="27"/>
  <c r="DF27" i="27" s="1"/>
  <c r="CG32" i="27"/>
  <c r="DF32" i="27" s="1"/>
  <c r="CG37" i="27"/>
  <c r="DF37" i="27" s="1"/>
  <c r="CG47" i="27"/>
  <c r="DF47" i="27" s="1"/>
  <c r="CG52" i="27"/>
  <c r="DF52" i="27" s="1"/>
  <c r="CG42" i="27"/>
  <c r="DF42" i="27" s="1"/>
  <c r="CG56" i="27"/>
  <c r="DF56" i="27" s="1"/>
  <c r="CG66" i="27"/>
  <c r="DF66" i="27" s="1"/>
  <c r="CG61" i="27"/>
  <c r="DF61" i="27" s="1"/>
  <c r="CG71" i="27"/>
  <c r="DF71" i="27" s="1"/>
  <c r="CG81" i="27"/>
  <c r="DF81" i="27" s="1"/>
  <c r="CG76" i="27"/>
  <c r="DF76" i="27" s="1"/>
  <c r="CG86" i="27"/>
  <c r="DF86" i="27" s="1"/>
  <c r="CG91" i="27"/>
  <c r="DF91" i="27" s="1"/>
  <c r="CU8" i="27"/>
  <c r="DT8" i="27" s="1"/>
  <c r="CU4" i="27"/>
  <c r="DT4" i="27" s="1"/>
  <c r="CU13" i="27"/>
  <c r="DT13" i="27" s="1"/>
  <c r="CU17" i="27"/>
  <c r="DT17" i="27" s="1"/>
  <c r="CU22" i="27"/>
  <c r="DT22" i="27" s="1"/>
  <c r="CU26" i="27"/>
  <c r="DT26" i="27" s="1"/>
  <c r="CU31" i="27"/>
  <c r="DT31" i="27" s="1"/>
  <c r="CU46" i="27"/>
  <c r="DT46" i="27" s="1"/>
  <c r="CU51" i="27"/>
  <c r="DT51" i="27" s="1"/>
  <c r="CU41" i="27"/>
  <c r="DT41" i="27" s="1"/>
  <c r="CU36" i="27"/>
  <c r="DT36" i="27" s="1"/>
  <c r="CU55" i="27"/>
  <c r="DT55" i="27" s="1"/>
  <c r="CU65" i="27"/>
  <c r="DT65" i="27" s="1"/>
  <c r="CU60" i="27"/>
  <c r="DT60" i="27" s="1"/>
  <c r="CU70" i="27"/>
  <c r="DT70" i="27" s="1"/>
  <c r="CU75" i="27"/>
  <c r="DT75" i="27" s="1"/>
  <c r="CU80" i="27"/>
  <c r="DT80" i="27" s="1"/>
  <c r="CU90" i="27"/>
  <c r="DT90" i="27" s="1"/>
  <c r="CM8" i="27"/>
  <c r="DL8" i="27" s="1"/>
  <c r="CM4" i="27"/>
  <c r="DL4" i="27" s="1"/>
  <c r="CM13" i="27"/>
  <c r="DL13" i="27" s="1"/>
  <c r="CM17" i="27"/>
  <c r="DL17" i="27" s="1"/>
  <c r="CM22" i="27"/>
  <c r="DL22" i="27" s="1"/>
  <c r="CM26" i="27"/>
  <c r="DL26" i="27" s="1"/>
  <c r="CM46" i="27"/>
  <c r="DL46" i="27" s="1"/>
  <c r="CM41" i="27"/>
  <c r="DL41" i="27" s="1"/>
  <c r="CM31" i="27"/>
  <c r="DL31" i="27" s="1"/>
  <c r="CM51" i="27"/>
  <c r="DL51" i="27" s="1"/>
  <c r="CM55" i="27"/>
  <c r="DL55" i="27" s="1"/>
  <c r="CM65" i="27"/>
  <c r="DL65" i="27" s="1"/>
  <c r="CM60" i="27"/>
  <c r="DL60" i="27" s="1"/>
  <c r="CM70" i="27"/>
  <c r="DL70" i="27" s="1"/>
  <c r="CM36" i="27"/>
  <c r="DL36" i="27" s="1"/>
  <c r="CM80" i="27"/>
  <c r="DL80" i="27" s="1"/>
  <c r="CM85" i="27"/>
  <c r="DL85" i="27" s="1"/>
  <c r="CM90" i="27"/>
  <c r="DL90" i="27" s="1"/>
  <c r="CM75" i="27"/>
  <c r="DL75" i="27" s="1"/>
  <c r="DA7" i="27"/>
  <c r="DZ7" i="27" s="1"/>
  <c r="DA3" i="27"/>
  <c r="DZ3" i="27" s="1"/>
  <c r="DA12" i="27"/>
  <c r="DZ12" i="27" s="1"/>
  <c r="DA16" i="27"/>
  <c r="DZ16" i="27" s="1"/>
  <c r="DA21" i="27"/>
  <c r="DZ21" i="27" s="1"/>
  <c r="DA25" i="27"/>
  <c r="DZ25" i="27" s="1"/>
  <c r="DA30" i="27"/>
  <c r="DZ30" i="27" s="1"/>
  <c r="DA35" i="27"/>
  <c r="DZ35" i="27" s="1"/>
  <c r="DA45" i="27"/>
  <c r="DZ45" i="27" s="1"/>
  <c r="DA50" i="27"/>
  <c r="DZ50" i="27" s="1"/>
  <c r="DA40" i="27"/>
  <c r="DZ40" i="27" s="1"/>
  <c r="DA54" i="27"/>
  <c r="DZ54" i="27" s="1"/>
  <c r="DA64" i="27"/>
  <c r="DZ64" i="27" s="1"/>
  <c r="DA59" i="27"/>
  <c r="DZ59" i="27" s="1"/>
  <c r="DA69" i="27"/>
  <c r="DZ69" i="27" s="1"/>
  <c r="DA79" i="27"/>
  <c r="DZ79" i="27" s="1"/>
  <c r="DA74" i="27"/>
  <c r="DZ74" i="27" s="1"/>
  <c r="DA89" i="27"/>
  <c r="DZ89" i="27" s="1"/>
  <c r="DA84" i="27"/>
  <c r="DZ84" i="27" s="1"/>
  <c r="CS7" i="27"/>
  <c r="DR7" i="27" s="1"/>
  <c r="CS3" i="27"/>
  <c r="DR3" i="27" s="1"/>
  <c r="CS12" i="27"/>
  <c r="DR12" i="27" s="1"/>
  <c r="CS16" i="27"/>
  <c r="DR16" i="27" s="1"/>
  <c r="CS21" i="27"/>
  <c r="DR21" i="27" s="1"/>
  <c r="CS25" i="27"/>
  <c r="DR25" i="27" s="1"/>
  <c r="CS30" i="27"/>
  <c r="DR30" i="27" s="1"/>
  <c r="CS35" i="27"/>
  <c r="DR35" i="27" s="1"/>
  <c r="CS45" i="27"/>
  <c r="DR45" i="27" s="1"/>
  <c r="CS50" i="27"/>
  <c r="DR50" i="27" s="1"/>
  <c r="CS40" i="27"/>
  <c r="DR40" i="27" s="1"/>
  <c r="CS54" i="27"/>
  <c r="DR54" i="27" s="1"/>
  <c r="CS64" i="27"/>
  <c r="DR64" i="27" s="1"/>
  <c r="CS59" i="27"/>
  <c r="DR59" i="27" s="1"/>
  <c r="CS69" i="27"/>
  <c r="DR69" i="27" s="1"/>
  <c r="CS79" i="27"/>
  <c r="DR79" i="27" s="1"/>
  <c r="CS74" i="27"/>
  <c r="DR74" i="27" s="1"/>
  <c r="CS89" i="27"/>
  <c r="DR89" i="27" s="1"/>
  <c r="CS84" i="27"/>
  <c r="DR84" i="27" s="1"/>
  <c r="CK7" i="27"/>
  <c r="DJ7" i="27" s="1"/>
  <c r="CK3" i="27"/>
  <c r="DJ3" i="27" s="1"/>
  <c r="CK12" i="27"/>
  <c r="DJ12" i="27" s="1"/>
  <c r="CK16" i="27"/>
  <c r="DJ16" i="27" s="1"/>
  <c r="CK21" i="27"/>
  <c r="DJ21" i="27" s="1"/>
  <c r="CK25" i="27"/>
  <c r="DJ25" i="27" s="1"/>
  <c r="CK45" i="27"/>
  <c r="DJ45" i="27" s="1"/>
  <c r="CK30" i="27"/>
  <c r="DJ30" i="27" s="1"/>
  <c r="CK35" i="27"/>
  <c r="DJ35" i="27" s="1"/>
  <c r="CK50" i="27"/>
  <c r="DJ50" i="27" s="1"/>
  <c r="CK40" i="27"/>
  <c r="DJ40" i="27" s="1"/>
  <c r="CK54" i="27"/>
  <c r="DJ54" i="27" s="1"/>
  <c r="CK64" i="27"/>
  <c r="DJ64" i="27" s="1"/>
  <c r="CK59" i="27"/>
  <c r="DJ59" i="27" s="1"/>
  <c r="CK69" i="27"/>
  <c r="DJ69" i="27" s="1"/>
  <c r="CK74" i="27"/>
  <c r="DJ74" i="27" s="1"/>
  <c r="CK79" i="27"/>
  <c r="DJ79" i="27" s="1"/>
  <c r="CK84" i="27"/>
  <c r="DJ84" i="27" s="1"/>
  <c r="CK89" i="27"/>
  <c r="DJ89" i="27" s="1"/>
  <c r="CM105" i="27"/>
  <c r="DL105" i="27" s="1"/>
  <c r="CO102" i="27"/>
  <c r="DN102" i="27" s="1"/>
  <c r="CQ99" i="27"/>
  <c r="DP99" i="27" s="1"/>
  <c r="CE75" i="27"/>
  <c r="DD75" i="27" s="1"/>
  <c r="CE55" i="27"/>
  <c r="DD55" i="27" s="1"/>
  <c r="CE36" i="27"/>
  <c r="DD36" i="27" s="1"/>
  <c r="CE90" i="27"/>
  <c r="DD90" i="27" s="1"/>
  <c r="CE70" i="27"/>
  <c r="DD70" i="27" s="1"/>
  <c r="CE51" i="27"/>
  <c r="DD51" i="27" s="1"/>
  <c r="CE85" i="27"/>
  <c r="DD85" i="27" s="1"/>
  <c r="CE65" i="27"/>
  <c r="DD65" i="27" s="1"/>
  <c r="CE46" i="27"/>
  <c r="DD46" i="27" s="1"/>
  <c r="CE26" i="27"/>
  <c r="DD26" i="27" s="1"/>
  <c r="CE8" i="27"/>
  <c r="DD8" i="27" s="1"/>
  <c r="CE80" i="27"/>
  <c r="DD80" i="27" s="1"/>
  <c r="CE60" i="27"/>
  <c r="DD60" i="27" s="1"/>
  <c r="CE41" i="27"/>
  <c r="DD41" i="27" s="1"/>
  <c r="CE22" i="27"/>
  <c r="DD22" i="27" s="1"/>
  <c r="CE4" i="27"/>
  <c r="DD4" i="27" s="1"/>
  <c r="CL106" i="27"/>
  <c r="DK106" i="27" s="1"/>
  <c r="CL88" i="27"/>
  <c r="DK88" i="27" s="1"/>
  <c r="CX104" i="27"/>
  <c r="DW104" i="27" s="1"/>
  <c r="CX78" i="27"/>
  <c r="DW78" i="27" s="1"/>
  <c r="CH104" i="27"/>
  <c r="DG104" i="27" s="1"/>
  <c r="CT68" i="27"/>
  <c r="DS68" i="27" s="1"/>
  <c r="CT102" i="27"/>
  <c r="DS102" i="27" s="1"/>
  <c r="CZ73" i="27"/>
  <c r="DY73" i="27" s="1"/>
  <c r="CZ101" i="27"/>
  <c r="DY101" i="27" s="1"/>
  <c r="CJ73" i="27"/>
  <c r="DI73" i="27" s="1"/>
  <c r="CJ101" i="27"/>
  <c r="DI101" i="27" s="1"/>
  <c r="CV63" i="27"/>
  <c r="DU63" i="27" s="1"/>
  <c r="CV99" i="27"/>
  <c r="DU99" i="27" s="1"/>
  <c r="CF63" i="27"/>
  <c r="DE63" i="27" s="1"/>
  <c r="CF99" i="27"/>
  <c r="DE99" i="27" s="1"/>
  <c r="CL49" i="27"/>
  <c r="DK49" i="27" s="1"/>
  <c r="CL98" i="27"/>
  <c r="DK98" i="27" s="1"/>
  <c r="CR39" i="27"/>
  <c r="DQ39" i="27" s="1"/>
  <c r="CR97" i="27"/>
  <c r="DQ97" i="27" s="1"/>
  <c r="CX44" i="27"/>
  <c r="DW44" i="27" s="1"/>
  <c r="CX96" i="27"/>
  <c r="DW96" i="27" s="1"/>
  <c r="CV20" i="27"/>
  <c r="DU20" i="27" s="1"/>
  <c r="CV95" i="27"/>
  <c r="DU95" i="27" s="1"/>
  <c r="CT34" i="27"/>
  <c r="DS34" i="27" s="1"/>
  <c r="CT94" i="27"/>
  <c r="DS94" i="27" s="1"/>
  <c r="CZ11" i="27"/>
  <c r="DY11" i="27" s="1"/>
  <c r="CZ93" i="27"/>
  <c r="DY93" i="27" s="1"/>
  <c r="CL80" i="27"/>
  <c r="DK80" i="27" s="1"/>
  <c r="CE17" i="27"/>
  <c r="DD17" i="27" s="1"/>
  <c r="CE73" i="27"/>
  <c r="DD73" i="27" s="1"/>
  <c r="CE76" i="27"/>
  <c r="DD76" i="27" s="1"/>
  <c r="CE56" i="27"/>
  <c r="DD56" i="27" s="1"/>
  <c r="CE37" i="27"/>
  <c r="DD37" i="27" s="1"/>
  <c r="CE18" i="27"/>
  <c r="DD18" i="27" s="1"/>
  <c r="CE91" i="27"/>
  <c r="DD91" i="27" s="1"/>
  <c r="CE71" i="27"/>
  <c r="DD71" i="27" s="1"/>
  <c r="CE52" i="27"/>
  <c r="DD52" i="27" s="1"/>
  <c r="CE32" i="27"/>
  <c r="DD32" i="27" s="1"/>
  <c r="CE81" i="27"/>
  <c r="DD81" i="27" s="1"/>
  <c r="CE61" i="27"/>
  <c r="DD61" i="27" s="1"/>
  <c r="CE42" i="27"/>
  <c r="DD42" i="27" s="1"/>
  <c r="CE23" i="27"/>
  <c r="DD23" i="27" s="1"/>
  <c r="CE5" i="27"/>
  <c r="DD5" i="27" s="1"/>
  <c r="CE99" i="27"/>
  <c r="DD99" i="27" s="1"/>
  <c r="CE63" i="27"/>
  <c r="DD63" i="27" s="1"/>
  <c r="DA106" i="27"/>
  <c r="DZ106" i="27" s="1"/>
  <c r="CS106" i="27"/>
  <c r="DR106" i="27" s="1"/>
  <c r="CK106" i="27"/>
  <c r="DJ106" i="27" s="1"/>
  <c r="CY105" i="27"/>
  <c r="DX105" i="27" s="1"/>
  <c r="CY83" i="27"/>
  <c r="DX83" i="27" s="1"/>
  <c r="CQ105" i="27"/>
  <c r="DP105" i="27" s="1"/>
  <c r="CQ83" i="27"/>
  <c r="DP83" i="27" s="1"/>
  <c r="CI83" i="27"/>
  <c r="DH83" i="27" s="1"/>
  <c r="CI105" i="27"/>
  <c r="DH105" i="27" s="1"/>
  <c r="CW78" i="27"/>
  <c r="DV78" i="27" s="1"/>
  <c r="CW104" i="27"/>
  <c r="DV104" i="27" s="1"/>
  <c r="CO78" i="27"/>
  <c r="DN78" i="27" s="1"/>
  <c r="CO104" i="27"/>
  <c r="DN104" i="27" s="1"/>
  <c r="CG78" i="27"/>
  <c r="DF78" i="27" s="1"/>
  <c r="CG104" i="27"/>
  <c r="DF104" i="27" s="1"/>
  <c r="CU58" i="27"/>
  <c r="DT58" i="27" s="1"/>
  <c r="CU103" i="27"/>
  <c r="DT103" i="27" s="1"/>
  <c r="CM58" i="27"/>
  <c r="DL58" i="27" s="1"/>
  <c r="CM103" i="27"/>
  <c r="DL103" i="27" s="1"/>
  <c r="DA68" i="27"/>
  <c r="DZ68" i="27" s="1"/>
  <c r="DA102" i="27"/>
  <c r="DZ102" i="27" s="1"/>
  <c r="CS68" i="27"/>
  <c r="DR68" i="27" s="1"/>
  <c r="CS102" i="27"/>
  <c r="DR102" i="27" s="1"/>
  <c r="CK68" i="27"/>
  <c r="DJ68" i="27" s="1"/>
  <c r="CK102" i="27"/>
  <c r="DJ102" i="27" s="1"/>
  <c r="CY73" i="27"/>
  <c r="DX73" i="27" s="1"/>
  <c r="CY101" i="27"/>
  <c r="DX101" i="27" s="1"/>
  <c r="CQ73" i="27"/>
  <c r="DP73" i="27" s="1"/>
  <c r="CQ101" i="27"/>
  <c r="DP101" i="27" s="1"/>
  <c r="CI73" i="27"/>
  <c r="DH73" i="27" s="1"/>
  <c r="CI101" i="27"/>
  <c r="DH101" i="27" s="1"/>
  <c r="CW29" i="27"/>
  <c r="DV29" i="27" s="1"/>
  <c r="CW100" i="27"/>
  <c r="DV100" i="27" s="1"/>
  <c r="CO29" i="27"/>
  <c r="DN29" i="27" s="1"/>
  <c r="CO100" i="27"/>
  <c r="DN100" i="27" s="1"/>
  <c r="CG29" i="27"/>
  <c r="DF29" i="27" s="1"/>
  <c r="CG100" i="27"/>
  <c r="DF100" i="27" s="1"/>
  <c r="CU63" i="27"/>
  <c r="DT63" i="27" s="1"/>
  <c r="CU99" i="27"/>
  <c r="DT99" i="27" s="1"/>
  <c r="CM63" i="27"/>
  <c r="DL63" i="27" s="1"/>
  <c r="CM99" i="27"/>
  <c r="DL99" i="27" s="1"/>
  <c r="DA49" i="27"/>
  <c r="DZ49" i="27" s="1"/>
  <c r="DA98" i="27"/>
  <c r="DZ98" i="27" s="1"/>
  <c r="CS49" i="27"/>
  <c r="DR49" i="27" s="1"/>
  <c r="CS98" i="27"/>
  <c r="DR98" i="27" s="1"/>
  <c r="CK49" i="27"/>
  <c r="DJ49" i="27" s="1"/>
  <c r="CK98" i="27"/>
  <c r="DJ98" i="27" s="1"/>
  <c r="CY39" i="27"/>
  <c r="DX39" i="27" s="1"/>
  <c r="CY97" i="27"/>
  <c r="DX97" i="27" s="1"/>
  <c r="CQ39" i="27"/>
  <c r="DP39" i="27" s="1"/>
  <c r="CQ97" i="27"/>
  <c r="DP97" i="27" s="1"/>
  <c r="CI39" i="27"/>
  <c r="DH39" i="27" s="1"/>
  <c r="CI97" i="27"/>
  <c r="DH97" i="27" s="1"/>
  <c r="CW44" i="27"/>
  <c r="DV44" i="27" s="1"/>
  <c r="CW96" i="27"/>
  <c r="DV96" i="27" s="1"/>
  <c r="CO44" i="27"/>
  <c r="DN44" i="27" s="1"/>
  <c r="CO96" i="27"/>
  <c r="DN96" i="27" s="1"/>
  <c r="CG44" i="27"/>
  <c r="DF44" i="27" s="1"/>
  <c r="CG96" i="27"/>
  <c r="DF96" i="27" s="1"/>
  <c r="CU20" i="27"/>
  <c r="DT20" i="27" s="1"/>
  <c r="CU95" i="27"/>
  <c r="DT95" i="27" s="1"/>
  <c r="CM20" i="27"/>
  <c r="DL20" i="27" s="1"/>
  <c r="CM95" i="27"/>
  <c r="DL95" i="27" s="1"/>
  <c r="DA34" i="27"/>
  <c r="DZ34" i="27" s="1"/>
  <c r="DA94" i="27"/>
  <c r="DZ94" i="27" s="1"/>
  <c r="CS34" i="27"/>
  <c r="DR34" i="27" s="1"/>
  <c r="CS94" i="27"/>
  <c r="DR94" i="27" s="1"/>
  <c r="CK34" i="27"/>
  <c r="DJ34" i="27" s="1"/>
  <c r="CK94" i="27"/>
  <c r="DJ94" i="27" s="1"/>
  <c r="CY11" i="27"/>
  <c r="DX11" i="27" s="1"/>
  <c r="CY93" i="27"/>
  <c r="DX93" i="27" s="1"/>
  <c r="CQ11" i="27"/>
  <c r="DP11" i="27" s="1"/>
  <c r="CQ93" i="27"/>
  <c r="DP93" i="27" s="1"/>
  <c r="CI11" i="27"/>
  <c r="DH11" i="27" s="1"/>
  <c r="CI93" i="27"/>
  <c r="DH93" i="27" s="1"/>
  <c r="CW6" i="27"/>
  <c r="DV6" i="27" s="1"/>
  <c r="CW15" i="27"/>
  <c r="DV15" i="27" s="1"/>
  <c r="CW10" i="27"/>
  <c r="DV10" i="27" s="1"/>
  <c r="CW24" i="27"/>
  <c r="DV24" i="27" s="1"/>
  <c r="CW38" i="27"/>
  <c r="DV38" i="27" s="1"/>
  <c r="CW19" i="27"/>
  <c r="DV19" i="27" s="1"/>
  <c r="CW48" i="27"/>
  <c r="DV48" i="27" s="1"/>
  <c r="CW33" i="27"/>
  <c r="DV33" i="27" s="1"/>
  <c r="CW28" i="27"/>
  <c r="DV28" i="27" s="1"/>
  <c r="CW53" i="27"/>
  <c r="DV53" i="27" s="1"/>
  <c r="CW43" i="27"/>
  <c r="DV43" i="27" s="1"/>
  <c r="CW57" i="27"/>
  <c r="DV57" i="27" s="1"/>
  <c r="CW67" i="27"/>
  <c r="DV67" i="27" s="1"/>
  <c r="CW62" i="27"/>
  <c r="DV62" i="27" s="1"/>
  <c r="CW77" i="27"/>
  <c r="DV77" i="27" s="1"/>
  <c r="CW72" i="27"/>
  <c r="DV72" i="27" s="1"/>
  <c r="CW92" i="27"/>
  <c r="DV92" i="27" s="1"/>
  <c r="CW82" i="27"/>
  <c r="DV82" i="27" s="1"/>
  <c r="CO6" i="27"/>
  <c r="DN6" i="27" s="1"/>
  <c r="CO10" i="27"/>
  <c r="DN10" i="27" s="1"/>
  <c r="CO15" i="27"/>
  <c r="DN15" i="27" s="1"/>
  <c r="CO24" i="27"/>
  <c r="DN24" i="27" s="1"/>
  <c r="CO19" i="27"/>
  <c r="DN19" i="27" s="1"/>
  <c r="CO38" i="27"/>
  <c r="DN38" i="27" s="1"/>
  <c r="CO28" i="27"/>
  <c r="DN28" i="27" s="1"/>
  <c r="CO33" i="27"/>
  <c r="DN33" i="27" s="1"/>
  <c r="CO48" i="27"/>
  <c r="DN48" i="27" s="1"/>
  <c r="CO53" i="27"/>
  <c r="DN53" i="27" s="1"/>
  <c r="CO57" i="27"/>
  <c r="DN57" i="27" s="1"/>
  <c r="CO67" i="27"/>
  <c r="DN67" i="27" s="1"/>
  <c r="CO62" i="27"/>
  <c r="DN62" i="27" s="1"/>
  <c r="CO43" i="27"/>
  <c r="DN43" i="27" s="1"/>
  <c r="CO77" i="27"/>
  <c r="DN77" i="27" s="1"/>
  <c r="CO72" i="27"/>
  <c r="DN72" i="27" s="1"/>
  <c r="CO92" i="27"/>
  <c r="DN92" i="27" s="1"/>
  <c r="CO82" i="27"/>
  <c r="DN82" i="27" s="1"/>
  <c r="CG6" i="27"/>
  <c r="DF6" i="27" s="1"/>
  <c r="CG10" i="27"/>
  <c r="DF10" i="27" s="1"/>
  <c r="CG15" i="27"/>
  <c r="DF15" i="27" s="1"/>
  <c r="CG19" i="27"/>
  <c r="DF19" i="27" s="1"/>
  <c r="CG24" i="27"/>
  <c r="DF24" i="27" s="1"/>
  <c r="CG38" i="27"/>
  <c r="DF38" i="27" s="1"/>
  <c r="CG48" i="27"/>
  <c r="DF48" i="27" s="1"/>
  <c r="CG28" i="27"/>
  <c r="DF28" i="27" s="1"/>
  <c r="CG33" i="27"/>
  <c r="DF33" i="27" s="1"/>
  <c r="CG53" i="27"/>
  <c r="DF53" i="27" s="1"/>
  <c r="CG43" i="27"/>
  <c r="DF43" i="27" s="1"/>
  <c r="CG57" i="27"/>
  <c r="DF57" i="27" s="1"/>
  <c r="CG67" i="27"/>
  <c r="DF67" i="27" s="1"/>
  <c r="CG77" i="27"/>
  <c r="DF77" i="27" s="1"/>
  <c r="CG62" i="27"/>
  <c r="DF62" i="27" s="1"/>
  <c r="CG72" i="27"/>
  <c r="DF72" i="27" s="1"/>
  <c r="CG87" i="27"/>
  <c r="DF87" i="27" s="1"/>
  <c r="CG82" i="27"/>
  <c r="DF82" i="27" s="1"/>
  <c r="CG92" i="27"/>
  <c r="DF92" i="27" s="1"/>
  <c r="CU5" i="27"/>
  <c r="DT5" i="27" s="1"/>
  <c r="CU9" i="27"/>
  <c r="DT9" i="27" s="1"/>
  <c r="CU14" i="27"/>
  <c r="DT14" i="27" s="1"/>
  <c r="CU18" i="27"/>
  <c r="DT18" i="27" s="1"/>
  <c r="CU23" i="27"/>
  <c r="DT23" i="27" s="1"/>
  <c r="CU37" i="27"/>
  <c r="DT37" i="27" s="1"/>
  <c r="CU27" i="27"/>
  <c r="DT27" i="27" s="1"/>
  <c r="CU32" i="27"/>
  <c r="DT32" i="27" s="1"/>
  <c r="CU47" i="27"/>
  <c r="DT47" i="27" s="1"/>
  <c r="CU42" i="27"/>
  <c r="DT42" i="27" s="1"/>
  <c r="CU52" i="27"/>
  <c r="DT52" i="27" s="1"/>
  <c r="CU56" i="27"/>
  <c r="DT56" i="27" s="1"/>
  <c r="CU66" i="27"/>
  <c r="DT66" i="27" s="1"/>
  <c r="CU76" i="27"/>
  <c r="DT76" i="27" s="1"/>
  <c r="CU71" i="27"/>
  <c r="DT71" i="27" s="1"/>
  <c r="CU86" i="27"/>
  <c r="DT86" i="27" s="1"/>
  <c r="CU91" i="27"/>
  <c r="DT91" i="27" s="1"/>
  <c r="CU61" i="27"/>
  <c r="DT61" i="27" s="1"/>
  <c r="CU81" i="27"/>
  <c r="DT81" i="27" s="1"/>
  <c r="CM5" i="27"/>
  <c r="DL5" i="27" s="1"/>
  <c r="CM14" i="27"/>
  <c r="DL14" i="27" s="1"/>
  <c r="CM18" i="27"/>
  <c r="DL18" i="27" s="1"/>
  <c r="CM23" i="27"/>
  <c r="DL23" i="27" s="1"/>
  <c r="CM9" i="27"/>
  <c r="DL9" i="27" s="1"/>
  <c r="CM27" i="27"/>
  <c r="DL27" i="27" s="1"/>
  <c r="CM37" i="27"/>
  <c r="DL37" i="27" s="1"/>
  <c r="CM47" i="27"/>
  <c r="DL47" i="27" s="1"/>
  <c r="CM32" i="27"/>
  <c r="DL32" i="27" s="1"/>
  <c r="CM52" i="27"/>
  <c r="DL52" i="27" s="1"/>
  <c r="CM42" i="27"/>
  <c r="DL42" i="27" s="1"/>
  <c r="CM56" i="27"/>
  <c r="DL56" i="27" s="1"/>
  <c r="CM66" i="27"/>
  <c r="DL66" i="27" s="1"/>
  <c r="CM61" i="27"/>
  <c r="DL61" i="27" s="1"/>
  <c r="CM76" i="27"/>
  <c r="DL76" i="27" s="1"/>
  <c r="CM71" i="27"/>
  <c r="DL71" i="27" s="1"/>
  <c r="CM86" i="27"/>
  <c r="DL86" i="27" s="1"/>
  <c r="CM91" i="27"/>
  <c r="DL91" i="27" s="1"/>
  <c r="CM81" i="27"/>
  <c r="DL81" i="27" s="1"/>
  <c r="DA4" i="27"/>
  <c r="DZ4" i="27" s="1"/>
  <c r="DA13" i="27"/>
  <c r="DZ13" i="27" s="1"/>
  <c r="DA8" i="27"/>
  <c r="DZ8" i="27" s="1"/>
  <c r="DA17" i="27"/>
  <c r="DZ17" i="27" s="1"/>
  <c r="DA22" i="27"/>
  <c r="DZ22" i="27" s="1"/>
  <c r="DA36" i="27"/>
  <c r="DZ36" i="27" s="1"/>
  <c r="DA46" i="27"/>
  <c r="DZ46" i="27" s="1"/>
  <c r="DA31" i="27"/>
  <c r="DZ31" i="27" s="1"/>
  <c r="DA26" i="27"/>
  <c r="DZ26" i="27" s="1"/>
  <c r="DA51" i="27"/>
  <c r="DZ51" i="27" s="1"/>
  <c r="DA55" i="27"/>
  <c r="DZ55" i="27" s="1"/>
  <c r="DA65" i="27"/>
  <c r="DZ65" i="27" s="1"/>
  <c r="DA41" i="27"/>
  <c r="DZ41" i="27" s="1"/>
  <c r="DA60" i="27"/>
  <c r="DZ60" i="27" s="1"/>
  <c r="DA75" i="27"/>
  <c r="DZ75" i="27" s="1"/>
  <c r="DA70" i="27"/>
  <c r="DZ70" i="27" s="1"/>
  <c r="DA85" i="27"/>
  <c r="DZ85" i="27" s="1"/>
  <c r="DA90" i="27"/>
  <c r="DZ90" i="27" s="1"/>
  <c r="DA80" i="27"/>
  <c r="DZ80" i="27" s="1"/>
  <c r="CS4" i="27"/>
  <c r="DR4" i="27" s="1"/>
  <c r="CS13" i="27"/>
  <c r="DR13" i="27" s="1"/>
  <c r="CS17" i="27"/>
  <c r="DR17" i="27" s="1"/>
  <c r="CS8" i="27"/>
  <c r="DR8" i="27" s="1"/>
  <c r="CS22" i="27"/>
  <c r="DR22" i="27" s="1"/>
  <c r="CS26" i="27"/>
  <c r="DR26" i="27" s="1"/>
  <c r="CS36" i="27"/>
  <c r="DR36" i="27" s="1"/>
  <c r="CS31" i="27"/>
  <c r="DR31" i="27" s="1"/>
  <c r="CS46" i="27"/>
  <c r="DR46" i="27" s="1"/>
  <c r="CS51" i="27"/>
  <c r="DR51" i="27" s="1"/>
  <c r="CS41" i="27"/>
  <c r="DR41" i="27" s="1"/>
  <c r="CS55" i="27"/>
  <c r="DR55" i="27" s="1"/>
  <c r="CS65" i="27"/>
  <c r="DR65" i="27" s="1"/>
  <c r="CS75" i="27"/>
  <c r="DR75" i="27" s="1"/>
  <c r="CS60" i="27"/>
  <c r="DR60" i="27" s="1"/>
  <c r="CS70" i="27"/>
  <c r="DR70" i="27" s="1"/>
  <c r="CS85" i="27"/>
  <c r="DR85" i="27" s="1"/>
  <c r="CS80" i="27"/>
  <c r="DR80" i="27" s="1"/>
  <c r="CS90" i="27"/>
  <c r="DR90" i="27" s="1"/>
  <c r="CK4" i="27"/>
  <c r="DJ4" i="27" s="1"/>
  <c r="CK13" i="27"/>
  <c r="DJ13" i="27" s="1"/>
  <c r="CK8" i="27"/>
  <c r="DJ8" i="27" s="1"/>
  <c r="CK17" i="27"/>
  <c r="DJ17" i="27" s="1"/>
  <c r="CK22" i="27"/>
  <c r="DJ22" i="27" s="1"/>
  <c r="CK36" i="27"/>
  <c r="DJ36" i="27" s="1"/>
  <c r="CK26" i="27"/>
  <c r="DJ26" i="27" s="1"/>
  <c r="CK31" i="27"/>
  <c r="DJ31" i="27" s="1"/>
  <c r="CK46" i="27"/>
  <c r="DJ46" i="27" s="1"/>
  <c r="CK41" i="27"/>
  <c r="DJ41" i="27" s="1"/>
  <c r="CK51" i="27"/>
  <c r="DJ51" i="27" s="1"/>
  <c r="CK55" i="27"/>
  <c r="DJ55" i="27" s="1"/>
  <c r="CK65" i="27"/>
  <c r="DJ65" i="27" s="1"/>
  <c r="CK75" i="27"/>
  <c r="DJ75" i="27" s="1"/>
  <c r="CK70" i="27"/>
  <c r="DJ70" i="27" s="1"/>
  <c r="CK85" i="27"/>
  <c r="DJ85" i="27" s="1"/>
  <c r="CK60" i="27"/>
  <c r="DJ60" i="27" s="1"/>
  <c r="CK90" i="27"/>
  <c r="DJ90" i="27" s="1"/>
  <c r="CK80" i="27"/>
  <c r="DJ80" i="27" s="1"/>
  <c r="CY3" i="27"/>
  <c r="DX3" i="27" s="1"/>
  <c r="CY12" i="27"/>
  <c r="DX12" i="27" s="1"/>
  <c r="CY7" i="27"/>
  <c r="DX7" i="27" s="1"/>
  <c r="CY16" i="27"/>
  <c r="DX16" i="27" s="1"/>
  <c r="CY21" i="27"/>
  <c r="DX21" i="27" s="1"/>
  <c r="CY25" i="27"/>
  <c r="DX25" i="27" s="1"/>
  <c r="CY35" i="27"/>
  <c r="DX35" i="27" s="1"/>
  <c r="CY45" i="27"/>
  <c r="DX45" i="27" s="1"/>
  <c r="CY30" i="27"/>
  <c r="DX30" i="27" s="1"/>
  <c r="CY50" i="27"/>
  <c r="DX50" i="27" s="1"/>
  <c r="CY40" i="27"/>
  <c r="DX40" i="27" s="1"/>
  <c r="CY54" i="27"/>
  <c r="DX54" i="27" s="1"/>
  <c r="CY64" i="27"/>
  <c r="DX64" i="27" s="1"/>
  <c r="CY59" i="27"/>
  <c r="DX59" i="27" s="1"/>
  <c r="CY74" i="27"/>
  <c r="DX74" i="27" s="1"/>
  <c r="CY69" i="27"/>
  <c r="DX69" i="27" s="1"/>
  <c r="CY84" i="27"/>
  <c r="DX84" i="27" s="1"/>
  <c r="CY89" i="27"/>
  <c r="DX89" i="27" s="1"/>
  <c r="CY79" i="27"/>
  <c r="DX79" i="27" s="1"/>
  <c r="CQ3" i="27"/>
  <c r="DP3" i="27" s="1"/>
  <c r="CQ7" i="27"/>
  <c r="DP7" i="27" s="1"/>
  <c r="CQ12" i="27"/>
  <c r="DP12" i="27" s="1"/>
  <c r="CQ16" i="27"/>
  <c r="DP16" i="27" s="1"/>
  <c r="CQ21" i="27"/>
  <c r="DP21" i="27" s="1"/>
  <c r="CQ30" i="27"/>
  <c r="DP30" i="27" s="1"/>
  <c r="CQ35" i="27"/>
  <c r="DP35" i="27" s="1"/>
  <c r="CQ45" i="27"/>
  <c r="DP45" i="27" s="1"/>
  <c r="CQ25" i="27"/>
  <c r="DP25" i="27" s="1"/>
  <c r="CQ50" i="27"/>
  <c r="DP50" i="27" s="1"/>
  <c r="CQ40" i="27"/>
  <c r="DP40" i="27" s="1"/>
  <c r="CQ54" i="27"/>
  <c r="DP54" i="27" s="1"/>
  <c r="CQ64" i="27"/>
  <c r="DP64" i="27" s="1"/>
  <c r="CQ59" i="27"/>
  <c r="DP59" i="27" s="1"/>
  <c r="CQ74" i="27"/>
  <c r="DP74" i="27" s="1"/>
  <c r="CQ69" i="27"/>
  <c r="DP69" i="27" s="1"/>
  <c r="CQ84" i="27"/>
  <c r="DP84" i="27" s="1"/>
  <c r="CQ89" i="27"/>
  <c r="DP89" i="27" s="1"/>
  <c r="CQ79" i="27"/>
  <c r="DP79" i="27" s="1"/>
  <c r="CI3" i="27"/>
  <c r="DH3" i="27" s="1"/>
  <c r="CI7" i="27"/>
  <c r="DH7" i="27" s="1"/>
  <c r="CI12" i="27"/>
  <c r="DH12" i="27" s="1"/>
  <c r="CI16" i="27"/>
  <c r="DH16" i="27" s="1"/>
  <c r="CI21" i="27"/>
  <c r="DH21" i="27" s="1"/>
  <c r="CI25" i="27"/>
  <c r="DH25" i="27" s="1"/>
  <c r="CI30" i="27"/>
  <c r="DH30" i="27" s="1"/>
  <c r="CI35" i="27"/>
  <c r="DH35" i="27" s="1"/>
  <c r="CI45" i="27"/>
  <c r="DH45" i="27" s="1"/>
  <c r="CI50" i="27"/>
  <c r="DH50" i="27" s="1"/>
  <c r="CI40" i="27"/>
  <c r="DH40" i="27" s="1"/>
  <c r="CI54" i="27"/>
  <c r="DH54" i="27" s="1"/>
  <c r="CI64" i="27"/>
  <c r="DH64" i="27" s="1"/>
  <c r="CI74" i="27"/>
  <c r="DH74" i="27" s="1"/>
  <c r="CI59" i="27"/>
  <c r="DH59" i="27" s="1"/>
  <c r="CI69" i="27"/>
  <c r="DH69" i="27" s="1"/>
  <c r="CI84" i="27"/>
  <c r="DH84" i="27" s="1"/>
  <c r="CI79" i="27"/>
  <c r="DH79" i="27" s="1"/>
  <c r="CI89" i="27"/>
  <c r="DH89" i="27" s="1"/>
  <c r="CE25" i="27"/>
  <c r="DD25" i="27" s="1"/>
  <c r="CE58" i="27"/>
  <c r="DD58" i="27" s="1"/>
  <c r="CS104" i="27"/>
  <c r="DR104" i="27" s="1"/>
  <c r="CU101" i="27"/>
  <c r="DT101" i="27" s="1"/>
  <c r="CW98" i="27"/>
  <c r="DV98" i="27" s="1"/>
  <c r="CU39" i="27"/>
  <c r="DT39" i="27" s="1"/>
  <c r="CM39" i="27"/>
  <c r="DL39" i="27" s="1"/>
  <c r="DA44" i="27"/>
  <c r="DZ44" i="27" s="1"/>
  <c r="CS44" i="27"/>
  <c r="DR44" i="27" s="1"/>
  <c r="CK44" i="27"/>
  <c r="DJ44" i="27" s="1"/>
  <c r="CY20" i="27"/>
  <c r="DX20" i="27" s="1"/>
  <c r="CQ20" i="27"/>
  <c r="DP20" i="27" s="1"/>
  <c r="CI20" i="27"/>
  <c r="DH20" i="27" s="1"/>
  <c r="CW34" i="27"/>
  <c r="DV34" i="27" s="1"/>
  <c r="CO34" i="27"/>
  <c r="DN34" i="27" s="1"/>
  <c r="CG34" i="27"/>
  <c r="DF34" i="27" s="1"/>
  <c r="CU11" i="27"/>
  <c r="DT11" i="27" s="1"/>
  <c r="CM11" i="27"/>
  <c r="DL11" i="27" s="1"/>
  <c r="DA10" i="27"/>
  <c r="DZ10" i="27" s="1"/>
  <c r="DA6" i="27"/>
  <c r="DZ6" i="27" s="1"/>
  <c r="DA15" i="27"/>
  <c r="DZ15" i="27" s="1"/>
  <c r="DA19" i="27"/>
  <c r="DZ19" i="27" s="1"/>
  <c r="DA24" i="27"/>
  <c r="DZ24" i="27" s="1"/>
  <c r="DA28" i="27"/>
  <c r="DZ28" i="27" s="1"/>
  <c r="DA33" i="27"/>
  <c r="DZ33" i="27" s="1"/>
  <c r="DA43" i="27"/>
  <c r="DZ43" i="27" s="1"/>
  <c r="DA38" i="27"/>
  <c r="DZ38" i="27" s="1"/>
  <c r="DA48" i="27"/>
  <c r="DZ48" i="27" s="1"/>
  <c r="DA62" i="27"/>
  <c r="DZ62" i="27" s="1"/>
  <c r="DA53" i="27"/>
  <c r="DZ53" i="27" s="1"/>
  <c r="DA57" i="27"/>
  <c r="DZ57" i="27" s="1"/>
  <c r="DA72" i="27"/>
  <c r="DZ72" i="27" s="1"/>
  <c r="DA67" i="27"/>
  <c r="DZ67" i="27" s="1"/>
  <c r="DA77" i="27"/>
  <c r="DZ77" i="27" s="1"/>
  <c r="DA82" i="27"/>
  <c r="DZ82" i="27" s="1"/>
  <c r="CS10" i="27"/>
  <c r="DR10" i="27" s="1"/>
  <c r="CS6" i="27"/>
  <c r="DR6" i="27" s="1"/>
  <c r="CS15" i="27"/>
  <c r="DR15" i="27" s="1"/>
  <c r="CS19" i="27"/>
  <c r="DR19" i="27" s="1"/>
  <c r="CS28" i="27"/>
  <c r="DR28" i="27" s="1"/>
  <c r="CS24" i="27"/>
  <c r="DR24" i="27" s="1"/>
  <c r="CS33" i="27"/>
  <c r="DR33" i="27" s="1"/>
  <c r="CS43" i="27"/>
  <c r="DR43" i="27" s="1"/>
  <c r="CS38" i="27"/>
  <c r="DR38" i="27" s="1"/>
  <c r="CS62" i="27"/>
  <c r="DR62" i="27" s="1"/>
  <c r="CS48" i="27"/>
  <c r="DR48" i="27" s="1"/>
  <c r="CS72" i="27"/>
  <c r="DR72" i="27" s="1"/>
  <c r="CS53" i="27"/>
  <c r="DR53" i="27" s="1"/>
  <c r="CS57" i="27"/>
  <c r="DR57" i="27" s="1"/>
  <c r="CS77" i="27"/>
  <c r="DR77" i="27" s="1"/>
  <c r="CS67" i="27"/>
  <c r="DR67" i="27" s="1"/>
  <c r="CS82" i="27"/>
  <c r="DR82" i="27" s="1"/>
  <c r="CK10" i="27"/>
  <c r="DJ10" i="27" s="1"/>
  <c r="CK6" i="27"/>
  <c r="DJ6" i="27" s="1"/>
  <c r="CK15" i="27"/>
  <c r="DJ15" i="27" s="1"/>
  <c r="CK19" i="27"/>
  <c r="DJ19" i="27" s="1"/>
  <c r="CK28" i="27"/>
  <c r="DJ28" i="27" s="1"/>
  <c r="CK24" i="27"/>
  <c r="DJ24" i="27" s="1"/>
  <c r="CK33" i="27"/>
  <c r="DJ33" i="27" s="1"/>
  <c r="CK43" i="27"/>
  <c r="DJ43" i="27" s="1"/>
  <c r="CK48" i="27"/>
  <c r="DJ48" i="27" s="1"/>
  <c r="CK62" i="27"/>
  <c r="DJ62" i="27" s="1"/>
  <c r="CK53" i="27"/>
  <c r="DJ53" i="27" s="1"/>
  <c r="CK38" i="27"/>
  <c r="DJ38" i="27" s="1"/>
  <c r="CK67" i="27"/>
  <c r="DJ67" i="27" s="1"/>
  <c r="CK72" i="27"/>
  <c r="DJ72" i="27" s="1"/>
  <c r="CK77" i="27"/>
  <c r="DJ77" i="27" s="1"/>
  <c r="CK82" i="27"/>
  <c r="DJ82" i="27" s="1"/>
  <c r="CY9" i="27"/>
  <c r="DX9" i="27" s="1"/>
  <c r="CY18" i="27"/>
  <c r="DX18" i="27" s="1"/>
  <c r="CY14" i="27"/>
  <c r="DX14" i="27" s="1"/>
  <c r="CY5" i="27"/>
  <c r="DX5" i="27" s="1"/>
  <c r="CY27" i="27"/>
  <c r="DX27" i="27" s="1"/>
  <c r="CY32" i="27"/>
  <c r="DX32" i="27" s="1"/>
  <c r="CY37" i="27"/>
  <c r="DX37" i="27" s="1"/>
  <c r="CY42" i="27"/>
  <c r="DX42" i="27" s="1"/>
  <c r="CY23" i="27"/>
  <c r="DX23" i="27" s="1"/>
  <c r="CY52" i="27"/>
  <c r="DX52" i="27" s="1"/>
  <c r="CY61" i="27"/>
  <c r="DX61" i="27" s="1"/>
  <c r="CY66" i="27"/>
  <c r="DX66" i="27" s="1"/>
  <c r="CY56" i="27"/>
  <c r="DX56" i="27" s="1"/>
  <c r="CY71" i="27"/>
  <c r="DX71" i="27" s="1"/>
  <c r="CY76" i="27"/>
  <c r="DX76" i="27" s="1"/>
  <c r="CY81" i="27"/>
  <c r="DX81" i="27" s="1"/>
  <c r="CY47" i="27"/>
  <c r="DX47" i="27" s="1"/>
  <c r="CQ9" i="27"/>
  <c r="DP9" i="27" s="1"/>
  <c r="CQ18" i="27"/>
  <c r="DP18" i="27" s="1"/>
  <c r="CQ5" i="27"/>
  <c r="DP5" i="27" s="1"/>
  <c r="CQ14" i="27"/>
  <c r="DP14" i="27" s="1"/>
  <c r="CQ23" i="27"/>
  <c r="DP23" i="27" s="1"/>
  <c r="CQ27" i="27"/>
  <c r="DP27" i="27" s="1"/>
  <c r="CQ32" i="27"/>
  <c r="DP32" i="27" s="1"/>
  <c r="CQ42" i="27"/>
  <c r="DP42" i="27" s="1"/>
  <c r="CQ37" i="27"/>
  <c r="DP37" i="27" s="1"/>
  <c r="CQ47" i="27"/>
  <c r="DP47" i="27" s="1"/>
  <c r="CQ61" i="27"/>
  <c r="DP61" i="27" s="1"/>
  <c r="CQ52" i="27"/>
  <c r="DP52" i="27" s="1"/>
  <c r="CQ56" i="27"/>
  <c r="DP56" i="27" s="1"/>
  <c r="CQ71" i="27"/>
  <c r="DP71" i="27" s="1"/>
  <c r="CQ66" i="27"/>
  <c r="DP66" i="27" s="1"/>
  <c r="CQ76" i="27"/>
  <c r="DP76" i="27" s="1"/>
  <c r="CQ81" i="27"/>
  <c r="DP81" i="27" s="1"/>
  <c r="CI9" i="27"/>
  <c r="DH9" i="27" s="1"/>
  <c r="CI18" i="27"/>
  <c r="DH18" i="27" s="1"/>
  <c r="CI14" i="27"/>
  <c r="DH14" i="27" s="1"/>
  <c r="CI5" i="27"/>
  <c r="DH5" i="27" s="1"/>
  <c r="CI27" i="27"/>
  <c r="DH27" i="27" s="1"/>
  <c r="CI42" i="27"/>
  <c r="DH42" i="27" s="1"/>
  <c r="CI23" i="27"/>
  <c r="DH23" i="27" s="1"/>
  <c r="CI32" i="27"/>
  <c r="DH32" i="27" s="1"/>
  <c r="CI37" i="27"/>
  <c r="DH37" i="27" s="1"/>
  <c r="CI61" i="27"/>
  <c r="DH61" i="27" s="1"/>
  <c r="CI47" i="27"/>
  <c r="DH47" i="27" s="1"/>
  <c r="CI71" i="27"/>
  <c r="DH71" i="27" s="1"/>
  <c r="CI56" i="27"/>
  <c r="DH56" i="27" s="1"/>
  <c r="CI76" i="27"/>
  <c r="DH76" i="27" s="1"/>
  <c r="CI81" i="27"/>
  <c r="DH81" i="27" s="1"/>
  <c r="CW8" i="27"/>
  <c r="DV8" i="27" s="1"/>
  <c r="CW17" i="27"/>
  <c r="DV17" i="27" s="1"/>
  <c r="CW4" i="27"/>
  <c r="DV4" i="27" s="1"/>
  <c r="CW13" i="27"/>
  <c r="DV13" i="27" s="1"/>
  <c r="CW22" i="27"/>
  <c r="DV22" i="27" s="1"/>
  <c r="CW31" i="27"/>
  <c r="DV31" i="27" s="1"/>
  <c r="CW41" i="27"/>
  <c r="DV41" i="27" s="1"/>
  <c r="CW46" i="27"/>
  <c r="DV46" i="27" s="1"/>
  <c r="CW26" i="27"/>
  <c r="DV26" i="27" s="1"/>
  <c r="CW36" i="27"/>
  <c r="DV36" i="27" s="1"/>
  <c r="CW60" i="27"/>
  <c r="DV60" i="27" s="1"/>
  <c r="CW51" i="27"/>
  <c r="DV51" i="27" s="1"/>
  <c r="CW65" i="27"/>
  <c r="DV65" i="27" s="1"/>
  <c r="CW70" i="27"/>
  <c r="DV70" i="27" s="1"/>
  <c r="CW75" i="27"/>
  <c r="DV75" i="27" s="1"/>
  <c r="CW80" i="27"/>
  <c r="DV80" i="27" s="1"/>
  <c r="CW55" i="27"/>
  <c r="DV55" i="27" s="1"/>
  <c r="CO8" i="27"/>
  <c r="DN8" i="27" s="1"/>
  <c r="CO17" i="27"/>
  <c r="DN17" i="27" s="1"/>
  <c r="CO4" i="27"/>
  <c r="DN4" i="27" s="1"/>
  <c r="CO13" i="27"/>
  <c r="DN13" i="27" s="1"/>
  <c r="CO31" i="27"/>
  <c r="DN31" i="27" s="1"/>
  <c r="CO22" i="27"/>
  <c r="DN22" i="27" s="1"/>
  <c r="CO36" i="27"/>
  <c r="DN36" i="27" s="1"/>
  <c r="CO41" i="27"/>
  <c r="DN41" i="27" s="1"/>
  <c r="CO26" i="27"/>
  <c r="DN26" i="27" s="1"/>
  <c r="CO51" i="27"/>
  <c r="DN51" i="27" s="1"/>
  <c r="CO46" i="27"/>
  <c r="DN46" i="27" s="1"/>
  <c r="CO60" i="27"/>
  <c r="DN60" i="27" s="1"/>
  <c r="CO65" i="27"/>
  <c r="DN65" i="27" s="1"/>
  <c r="CO55" i="27"/>
  <c r="DN55" i="27" s="1"/>
  <c r="CO70" i="27"/>
  <c r="DN70" i="27" s="1"/>
  <c r="CO75" i="27"/>
  <c r="DN75" i="27" s="1"/>
  <c r="CO80" i="27"/>
  <c r="DN80" i="27" s="1"/>
  <c r="CG8" i="27"/>
  <c r="DF8" i="27" s="1"/>
  <c r="CG4" i="27"/>
  <c r="DF4" i="27" s="1"/>
  <c r="CG17" i="27"/>
  <c r="DF17" i="27" s="1"/>
  <c r="CG13" i="27"/>
  <c r="DF13" i="27" s="1"/>
  <c r="CG22" i="27"/>
  <c r="DF22" i="27" s="1"/>
  <c r="CG26" i="27"/>
  <c r="DF26" i="27" s="1"/>
  <c r="CG31" i="27"/>
  <c r="DF31" i="27" s="1"/>
  <c r="CG41" i="27"/>
  <c r="DF41" i="27" s="1"/>
  <c r="CG36" i="27"/>
  <c r="DF36" i="27" s="1"/>
  <c r="CG46" i="27"/>
  <c r="DF46" i="27" s="1"/>
  <c r="CG60" i="27"/>
  <c r="DF60" i="27" s="1"/>
  <c r="CG51" i="27"/>
  <c r="DF51" i="27" s="1"/>
  <c r="CG55" i="27"/>
  <c r="DF55" i="27" s="1"/>
  <c r="CG70" i="27"/>
  <c r="DF70" i="27" s="1"/>
  <c r="CG65" i="27"/>
  <c r="DF65" i="27" s="1"/>
  <c r="CG75" i="27"/>
  <c r="DF75" i="27" s="1"/>
  <c r="CG80" i="27"/>
  <c r="DF80" i="27" s="1"/>
  <c r="CU7" i="27"/>
  <c r="DT7" i="27" s="1"/>
  <c r="CU3" i="27"/>
  <c r="DT3" i="27" s="1"/>
  <c r="CU16" i="27"/>
  <c r="DT16" i="27" s="1"/>
  <c r="CU12" i="27"/>
  <c r="DT12" i="27" s="1"/>
  <c r="CU21" i="27"/>
  <c r="DT21" i="27" s="1"/>
  <c r="CU25" i="27"/>
  <c r="DT25" i="27" s="1"/>
  <c r="CU30" i="27"/>
  <c r="DT30" i="27" s="1"/>
  <c r="CU40" i="27"/>
  <c r="DT40" i="27" s="1"/>
  <c r="CU35" i="27"/>
  <c r="DT35" i="27" s="1"/>
  <c r="CU59" i="27"/>
  <c r="DT59" i="27" s="1"/>
  <c r="CU45" i="27"/>
  <c r="DT45" i="27" s="1"/>
  <c r="CU50" i="27"/>
  <c r="DT50" i="27" s="1"/>
  <c r="CU69" i="27"/>
  <c r="DT69" i="27" s="1"/>
  <c r="CU54" i="27"/>
  <c r="DT54" i="27" s="1"/>
  <c r="CU74" i="27"/>
  <c r="DT74" i="27" s="1"/>
  <c r="CU79" i="27"/>
  <c r="DT79" i="27" s="1"/>
  <c r="CU64" i="27"/>
  <c r="DT64" i="27" s="1"/>
  <c r="CM7" i="27"/>
  <c r="DL7" i="27" s="1"/>
  <c r="CM3" i="27"/>
  <c r="DL3" i="27" s="1"/>
  <c r="CM16" i="27"/>
  <c r="DL16" i="27" s="1"/>
  <c r="CM12" i="27"/>
  <c r="DL12" i="27" s="1"/>
  <c r="CM21" i="27"/>
  <c r="DL21" i="27" s="1"/>
  <c r="CM25" i="27"/>
  <c r="DL25" i="27" s="1"/>
  <c r="CM40" i="27"/>
  <c r="DL40" i="27" s="1"/>
  <c r="CM30" i="27"/>
  <c r="DL30" i="27" s="1"/>
  <c r="CM35" i="27"/>
  <c r="DL35" i="27" s="1"/>
  <c r="CM45" i="27"/>
  <c r="DL45" i="27" s="1"/>
  <c r="CM59" i="27"/>
  <c r="DL59" i="27" s="1"/>
  <c r="CM50" i="27"/>
  <c r="DL50" i="27" s="1"/>
  <c r="CM64" i="27"/>
  <c r="DL64" i="27" s="1"/>
  <c r="CM69" i="27"/>
  <c r="DL69" i="27" s="1"/>
  <c r="CM74" i="27"/>
  <c r="DL74" i="27" s="1"/>
  <c r="CM54" i="27"/>
  <c r="DL54" i="27" s="1"/>
  <c r="CM79" i="27"/>
  <c r="DL79" i="27" s="1"/>
  <c r="CO93" i="27"/>
  <c r="DN93" i="27" s="1"/>
  <c r="CG93" i="27"/>
  <c r="DF93" i="27" s="1"/>
  <c r="CU92" i="27"/>
  <c r="DT92" i="27" s="1"/>
  <c r="CY90" i="27"/>
  <c r="DX90" i="27" s="1"/>
  <c r="CO89" i="27"/>
  <c r="DN89" i="27" s="1"/>
  <c r="CY86" i="27"/>
  <c r="DX86" i="27" s="1"/>
  <c r="CF49" i="27"/>
  <c r="DE49" i="27" s="1"/>
  <c r="CT39" i="27"/>
  <c r="DS39" i="27" s="1"/>
  <c r="CL39" i="27"/>
  <c r="DK39" i="27" s="1"/>
  <c r="CZ44" i="27"/>
  <c r="DY44" i="27" s="1"/>
  <c r="CR44" i="27"/>
  <c r="DQ44" i="27" s="1"/>
  <c r="CJ44" i="27"/>
  <c r="DI44" i="27" s="1"/>
  <c r="CX20" i="27"/>
  <c r="DW20" i="27" s="1"/>
  <c r="CP20" i="27"/>
  <c r="DO20" i="27" s="1"/>
  <c r="CH20" i="27"/>
  <c r="DG20" i="27" s="1"/>
  <c r="CV34" i="27"/>
  <c r="DU34" i="27" s="1"/>
  <c r="CN34" i="27"/>
  <c r="DM34" i="27" s="1"/>
  <c r="CF34" i="27"/>
  <c r="DE34" i="27" s="1"/>
  <c r="CT11" i="27"/>
  <c r="DS11" i="27" s="1"/>
  <c r="CL11" i="27"/>
  <c r="DK11" i="27" s="1"/>
  <c r="CZ10" i="27"/>
  <c r="DY10" i="27" s="1"/>
  <c r="CZ6" i="27"/>
  <c r="DY6" i="27" s="1"/>
  <c r="CZ15" i="27"/>
  <c r="DY15" i="27" s="1"/>
  <c r="CZ19" i="27"/>
  <c r="DY19" i="27" s="1"/>
  <c r="CZ24" i="27"/>
  <c r="DY24" i="27" s="1"/>
  <c r="CZ43" i="27"/>
  <c r="DY43" i="27" s="1"/>
  <c r="CZ38" i="27"/>
  <c r="DY38" i="27" s="1"/>
  <c r="CZ48" i="27"/>
  <c r="DY48" i="27" s="1"/>
  <c r="CZ33" i="27"/>
  <c r="DY33" i="27" s="1"/>
  <c r="CZ53" i="27"/>
  <c r="DY53" i="27" s="1"/>
  <c r="CZ62" i="27"/>
  <c r="DY62" i="27" s="1"/>
  <c r="CZ28" i="27"/>
  <c r="DY28" i="27" s="1"/>
  <c r="CZ57" i="27"/>
  <c r="DY57" i="27" s="1"/>
  <c r="CZ72" i="27"/>
  <c r="DY72" i="27" s="1"/>
  <c r="CZ67" i="27"/>
  <c r="DY67" i="27" s="1"/>
  <c r="CZ77" i="27"/>
  <c r="DY77" i="27" s="1"/>
  <c r="CZ82" i="27"/>
  <c r="DY82" i="27" s="1"/>
  <c r="CR10" i="27"/>
  <c r="DQ10" i="27" s="1"/>
  <c r="CR6" i="27"/>
  <c r="DQ6" i="27" s="1"/>
  <c r="CR24" i="27"/>
  <c r="DQ24" i="27" s="1"/>
  <c r="CR19" i="27"/>
  <c r="DQ19" i="27" s="1"/>
  <c r="CR15" i="27"/>
  <c r="DQ15" i="27" s="1"/>
  <c r="CR28" i="27"/>
  <c r="DQ28" i="27" s="1"/>
  <c r="CR43" i="27"/>
  <c r="DQ43" i="27" s="1"/>
  <c r="CR33" i="27"/>
  <c r="DQ33" i="27" s="1"/>
  <c r="CR38" i="27"/>
  <c r="DQ38" i="27" s="1"/>
  <c r="CR48" i="27"/>
  <c r="DQ48" i="27" s="1"/>
  <c r="CR53" i="27"/>
  <c r="DQ53" i="27" s="1"/>
  <c r="CR62" i="27"/>
  <c r="DQ62" i="27" s="1"/>
  <c r="CR72" i="27"/>
  <c r="DQ72" i="27" s="1"/>
  <c r="CR57" i="27"/>
  <c r="DQ57" i="27" s="1"/>
  <c r="CR77" i="27"/>
  <c r="DQ77" i="27" s="1"/>
  <c r="CR82" i="27"/>
  <c r="DQ82" i="27" s="1"/>
  <c r="CJ10" i="27"/>
  <c r="DI10" i="27" s="1"/>
  <c r="CJ6" i="27"/>
  <c r="DI6" i="27" s="1"/>
  <c r="CJ15" i="27"/>
  <c r="DI15" i="27" s="1"/>
  <c r="CJ19" i="27"/>
  <c r="DI19" i="27" s="1"/>
  <c r="CJ24" i="27"/>
  <c r="DI24" i="27" s="1"/>
  <c r="CJ43" i="27"/>
  <c r="DI43" i="27" s="1"/>
  <c r="CJ28" i="27"/>
  <c r="DI28" i="27" s="1"/>
  <c r="CJ48" i="27"/>
  <c r="DI48" i="27" s="1"/>
  <c r="CJ33" i="27"/>
  <c r="DI33" i="27" s="1"/>
  <c r="CJ38" i="27"/>
  <c r="DI38" i="27" s="1"/>
  <c r="CJ53" i="27"/>
  <c r="DI53" i="27" s="1"/>
  <c r="CJ62" i="27"/>
  <c r="DI62" i="27" s="1"/>
  <c r="CJ67" i="27"/>
  <c r="DI67" i="27" s="1"/>
  <c r="CJ72" i="27"/>
  <c r="DI72" i="27" s="1"/>
  <c r="CJ77" i="27"/>
  <c r="DI77" i="27" s="1"/>
  <c r="CJ82" i="27"/>
  <c r="DI82" i="27" s="1"/>
  <c r="CJ57" i="27"/>
  <c r="DI57" i="27" s="1"/>
  <c r="CJ87" i="27"/>
  <c r="DI87" i="27" s="1"/>
  <c r="CX9" i="27"/>
  <c r="DW9" i="27" s="1"/>
  <c r="CX5" i="27"/>
  <c r="DW5" i="27" s="1"/>
  <c r="CX14" i="27"/>
  <c r="DW14" i="27" s="1"/>
  <c r="CX23" i="27"/>
  <c r="DW23" i="27" s="1"/>
  <c r="CX18" i="27"/>
  <c r="DW18" i="27" s="1"/>
  <c r="CX27" i="27"/>
  <c r="DW27" i="27" s="1"/>
  <c r="CX37" i="27"/>
  <c r="DW37" i="27" s="1"/>
  <c r="CX42" i="27"/>
  <c r="DW42" i="27" s="1"/>
  <c r="CX32" i="27"/>
  <c r="DW32" i="27" s="1"/>
  <c r="CX47" i="27"/>
  <c r="DW47" i="27" s="1"/>
  <c r="CX52" i="27"/>
  <c r="DW52" i="27" s="1"/>
  <c r="CX61" i="27"/>
  <c r="DW61" i="27" s="1"/>
  <c r="CX66" i="27"/>
  <c r="DW66" i="27" s="1"/>
  <c r="CX56" i="27"/>
  <c r="DW56" i="27" s="1"/>
  <c r="CX71" i="27"/>
  <c r="DW71" i="27" s="1"/>
  <c r="CX76" i="27"/>
  <c r="DW76" i="27" s="1"/>
  <c r="CX81" i="27"/>
  <c r="DW81" i="27" s="1"/>
  <c r="CX86" i="27"/>
  <c r="DW86" i="27" s="1"/>
  <c r="CP9" i="27"/>
  <c r="DO9" i="27" s="1"/>
  <c r="CP5" i="27"/>
  <c r="DO5" i="27" s="1"/>
  <c r="CP14" i="27"/>
  <c r="DO14" i="27" s="1"/>
  <c r="CP27" i="27"/>
  <c r="DO27" i="27" s="1"/>
  <c r="CP18" i="27"/>
  <c r="DO18" i="27" s="1"/>
  <c r="CP23" i="27"/>
  <c r="DO23" i="27" s="1"/>
  <c r="CP42" i="27"/>
  <c r="DO42" i="27" s="1"/>
  <c r="CP37" i="27"/>
  <c r="DO37" i="27" s="1"/>
  <c r="CP47" i="27"/>
  <c r="DO47" i="27" s="1"/>
  <c r="CP52" i="27"/>
  <c r="DO52" i="27" s="1"/>
  <c r="CP61" i="27"/>
  <c r="DO61" i="27" s="1"/>
  <c r="CP32" i="27"/>
  <c r="DO32" i="27" s="1"/>
  <c r="CP56" i="27"/>
  <c r="DO56" i="27" s="1"/>
  <c r="CP71" i="27"/>
  <c r="DO71" i="27" s="1"/>
  <c r="CP66" i="27"/>
  <c r="DO66" i="27" s="1"/>
  <c r="CP76" i="27"/>
  <c r="DO76" i="27" s="1"/>
  <c r="CP81" i="27"/>
  <c r="DO81" i="27" s="1"/>
  <c r="CP86" i="27"/>
  <c r="DO86" i="27" s="1"/>
  <c r="CH9" i="27"/>
  <c r="DG9" i="27" s="1"/>
  <c r="CH5" i="27"/>
  <c r="DG5" i="27" s="1"/>
  <c r="CH18" i="27"/>
  <c r="DG18" i="27" s="1"/>
  <c r="CH23" i="27"/>
  <c r="DG23" i="27" s="1"/>
  <c r="CH27" i="27"/>
  <c r="DG27" i="27" s="1"/>
  <c r="CH14" i="27"/>
  <c r="DG14" i="27" s="1"/>
  <c r="CH32" i="27"/>
  <c r="DG32" i="27" s="1"/>
  <c r="CH42" i="27"/>
  <c r="DG42" i="27" s="1"/>
  <c r="CH37" i="27"/>
  <c r="DG37" i="27" s="1"/>
  <c r="CH47" i="27"/>
  <c r="DG47" i="27" s="1"/>
  <c r="CH52" i="27"/>
  <c r="DG52" i="27" s="1"/>
  <c r="CH61" i="27"/>
  <c r="DG61" i="27" s="1"/>
  <c r="CH71" i="27"/>
  <c r="DG71" i="27" s="1"/>
  <c r="CH56" i="27"/>
  <c r="DG56" i="27" s="1"/>
  <c r="CH76" i="27"/>
  <c r="DG76" i="27" s="1"/>
  <c r="CH81" i="27"/>
  <c r="DG81" i="27" s="1"/>
  <c r="CH66" i="27"/>
  <c r="DG66" i="27" s="1"/>
  <c r="CH86" i="27"/>
  <c r="DG86" i="27" s="1"/>
  <c r="CV8" i="27"/>
  <c r="DU8" i="27" s="1"/>
  <c r="CV4" i="27"/>
  <c r="DU4" i="27" s="1"/>
  <c r="CV13" i="27"/>
  <c r="DU13" i="27" s="1"/>
  <c r="CV17" i="27"/>
  <c r="DU17" i="27" s="1"/>
  <c r="CV26" i="27"/>
  <c r="DU26" i="27" s="1"/>
  <c r="CV22" i="27"/>
  <c r="DU22" i="27" s="1"/>
  <c r="CV31" i="27"/>
  <c r="DU31" i="27" s="1"/>
  <c r="CV41" i="27"/>
  <c r="DU41" i="27" s="1"/>
  <c r="CV46" i="27"/>
  <c r="DU46" i="27" s="1"/>
  <c r="CV36" i="27"/>
  <c r="DU36" i="27" s="1"/>
  <c r="CV51" i="27"/>
  <c r="DU51" i="27" s="1"/>
  <c r="CV60" i="27"/>
  <c r="DU60" i="27" s="1"/>
  <c r="CV65" i="27"/>
  <c r="DU65" i="27" s="1"/>
  <c r="CV70" i="27"/>
  <c r="DU70" i="27" s="1"/>
  <c r="CV75" i="27"/>
  <c r="DU75" i="27" s="1"/>
  <c r="CV80" i="27"/>
  <c r="DU80" i="27" s="1"/>
  <c r="CV55" i="27"/>
  <c r="DU55" i="27" s="1"/>
  <c r="CV85" i="27"/>
  <c r="DU85" i="27" s="1"/>
  <c r="CN8" i="27"/>
  <c r="DM8" i="27" s="1"/>
  <c r="CN4" i="27"/>
  <c r="DM4" i="27" s="1"/>
  <c r="CN13" i="27"/>
  <c r="DM13" i="27" s="1"/>
  <c r="CN22" i="27"/>
  <c r="DM22" i="27" s="1"/>
  <c r="CN26" i="27"/>
  <c r="DM26" i="27" s="1"/>
  <c r="CN17" i="27"/>
  <c r="DM17" i="27" s="1"/>
  <c r="CN36" i="27"/>
  <c r="DM36" i="27" s="1"/>
  <c r="CN41" i="27"/>
  <c r="DM41" i="27" s="1"/>
  <c r="CN46" i="27"/>
  <c r="DM46" i="27" s="1"/>
  <c r="CN31" i="27"/>
  <c r="DM31" i="27" s="1"/>
  <c r="CN51" i="27"/>
  <c r="DM51" i="27" s="1"/>
  <c r="CN60" i="27"/>
  <c r="DM60" i="27" s="1"/>
  <c r="CN65" i="27"/>
  <c r="DM65" i="27" s="1"/>
  <c r="CN55" i="27"/>
  <c r="DM55" i="27" s="1"/>
  <c r="CN70" i="27"/>
  <c r="DM70" i="27" s="1"/>
  <c r="CN75" i="27"/>
  <c r="DM75" i="27" s="1"/>
  <c r="CN80" i="27"/>
  <c r="DM80" i="27" s="1"/>
  <c r="CN85" i="27"/>
  <c r="DM85" i="27" s="1"/>
  <c r="CF8" i="27"/>
  <c r="DE8" i="27" s="1"/>
  <c r="CF4" i="27"/>
  <c r="DE4" i="27" s="1"/>
  <c r="CF13" i="27"/>
  <c r="DE13" i="27" s="1"/>
  <c r="CF26" i="27"/>
  <c r="DE26" i="27" s="1"/>
  <c r="CF17" i="27"/>
  <c r="DE17" i="27" s="1"/>
  <c r="CF22" i="27"/>
  <c r="DE22" i="27" s="1"/>
  <c r="CF41" i="27"/>
  <c r="DE41" i="27" s="1"/>
  <c r="CF36" i="27"/>
  <c r="DE36" i="27" s="1"/>
  <c r="CF31" i="27"/>
  <c r="DE31" i="27" s="1"/>
  <c r="CF46" i="27"/>
  <c r="DE46" i="27" s="1"/>
  <c r="CF51" i="27"/>
  <c r="DE51" i="27" s="1"/>
  <c r="CF60" i="27"/>
  <c r="DE60" i="27" s="1"/>
  <c r="CF55" i="27"/>
  <c r="DE55" i="27" s="1"/>
  <c r="CF70" i="27"/>
  <c r="DE70" i="27" s="1"/>
  <c r="CF65" i="27"/>
  <c r="DE65" i="27" s="1"/>
  <c r="CF75" i="27"/>
  <c r="DE75" i="27" s="1"/>
  <c r="CF80" i="27"/>
  <c r="DE80" i="27" s="1"/>
  <c r="CF85" i="27"/>
  <c r="DE85" i="27" s="1"/>
  <c r="CT7" i="27"/>
  <c r="DS7" i="27" s="1"/>
  <c r="CT3" i="27"/>
  <c r="DS3" i="27" s="1"/>
  <c r="CT16" i="27"/>
  <c r="DS16" i="27" s="1"/>
  <c r="CT21" i="27"/>
  <c r="DS21" i="27" s="1"/>
  <c r="CT25" i="27"/>
  <c r="DS25" i="27" s="1"/>
  <c r="CT12" i="27"/>
  <c r="DS12" i="27" s="1"/>
  <c r="CT30" i="27"/>
  <c r="DS30" i="27" s="1"/>
  <c r="CT40" i="27"/>
  <c r="DS40" i="27" s="1"/>
  <c r="CT35" i="27"/>
  <c r="DS35" i="27" s="1"/>
  <c r="CT45" i="27"/>
  <c r="DS45" i="27" s="1"/>
  <c r="CT50" i="27"/>
  <c r="DS50" i="27" s="1"/>
  <c r="CT59" i="27"/>
  <c r="DS59" i="27" s="1"/>
  <c r="CT69" i="27"/>
  <c r="DS69" i="27" s="1"/>
  <c r="CT54" i="27"/>
  <c r="DS54" i="27" s="1"/>
  <c r="CT74" i="27"/>
  <c r="DS74" i="27" s="1"/>
  <c r="CT79" i="27"/>
  <c r="DS79" i="27" s="1"/>
  <c r="CT64" i="27"/>
  <c r="DS64" i="27" s="1"/>
  <c r="CT84" i="27"/>
  <c r="DS84" i="27" s="1"/>
  <c r="CL7" i="27"/>
  <c r="DK7" i="27" s="1"/>
  <c r="CL3" i="27"/>
  <c r="DK3" i="27" s="1"/>
  <c r="CL12" i="27"/>
  <c r="DK12" i="27" s="1"/>
  <c r="CL16" i="27"/>
  <c r="DK16" i="27" s="1"/>
  <c r="CL25" i="27"/>
  <c r="DK25" i="27" s="1"/>
  <c r="CL21" i="27"/>
  <c r="DK21" i="27" s="1"/>
  <c r="CL30" i="27"/>
  <c r="DK30" i="27" s="1"/>
  <c r="CL40" i="27"/>
  <c r="DK40" i="27" s="1"/>
  <c r="CL45" i="27"/>
  <c r="DK45" i="27" s="1"/>
  <c r="CL35" i="27"/>
  <c r="DK35" i="27" s="1"/>
  <c r="CL50" i="27"/>
  <c r="DK50" i="27" s="1"/>
  <c r="CL59" i="27"/>
  <c r="DK59" i="27" s="1"/>
  <c r="CL64" i="27"/>
  <c r="DK64" i="27" s="1"/>
  <c r="CL69" i="27"/>
  <c r="DK69" i="27" s="1"/>
  <c r="CL74" i="27"/>
  <c r="DK74" i="27" s="1"/>
  <c r="CL54" i="27"/>
  <c r="DK54" i="27" s="1"/>
  <c r="CL79" i="27"/>
  <c r="DK79" i="27" s="1"/>
  <c r="CL84" i="27"/>
  <c r="DK84" i="27" s="1"/>
  <c r="CW85" i="27"/>
  <c r="DV85" i="27" s="1"/>
  <c r="CK57" i="27"/>
  <c r="DJ57" i="27" s="1"/>
  <c r="CR11" i="27"/>
  <c r="DQ11" i="27" s="1"/>
  <c r="CJ11" i="27"/>
  <c r="DI11" i="27" s="1"/>
  <c r="CX10" i="27"/>
  <c r="DW10" i="27" s="1"/>
  <c r="CX6" i="27"/>
  <c r="DW6" i="27" s="1"/>
  <c r="CX15" i="27"/>
  <c r="DW15" i="27" s="1"/>
  <c r="CX19" i="27"/>
  <c r="DW19" i="27" s="1"/>
  <c r="CX28" i="27"/>
  <c r="DW28" i="27" s="1"/>
  <c r="CX24" i="27"/>
  <c r="DW24" i="27" s="1"/>
  <c r="CX33" i="27"/>
  <c r="DW33" i="27" s="1"/>
  <c r="CX38" i="27"/>
  <c r="DW38" i="27" s="1"/>
  <c r="CX43" i="27"/>
  <c r="DW43" i="27" s="1"/>
  <c r="CX48" i="27"/>
  <c r="DW48" i="27" s="1"/>
  <c r="CX53" i="27"/>
  <c r="DW53" i="27" s="1"/>
  <c r="CX57" i="27"/>
  <c r="DW57" i="27" s="1"/>
  <c r="CX67" i="27"/>
  <c r="DW67" i="27" s="1"/>
  <c r="CX62" i="27"/>
  <c r="DW62" i="27" s="1"/>
  <c r="CX72" i="27"/>
  <c r="DW72" i="27" s="1"/>
  <c r="CX77" i="27"/>
  <c r="DW77" i="27" s="1"/>
  <c r="CP10" i="27"/>
  <c r="DO10" i="27" s="1"/>
  <c r="CP6" i="27"/>
  <c r="DO6" i="27" s="1"/>
  <c r="CP15" i="27"/>
  <c r="DO15" i="27" s="1"/>
  <c r="CP19" i="27"/>
  <c r="DO19" i="27" s="1"/>
  <c r="CP24" i="27"/>
  <c r="DO24" i="27" s="1"/>
  <c r="CP28" i="27"/>
  <c r="DO28" i="27" s="1"/>
  <c r="CP33" i="27"/>
  <c r="DO33" i="27" s="1"/>
  <c r="CP38" i="27"/>
  <c r="DO38" i="27" s="1"/>
  <c r="CP43" i="27"/>
  <c r="DO43" i="27" s="1"/>
  <c r="CP53" i="27"/>
  <c r="DO53" i="27" s="1"/>
  <c r="CP57" i="27"/>
  <c r="DO57" i="27" s="1"/>
  <c r="CP67" i="27"/>
  <c r="DO67" i="27" s="1"/>
  <c r="CP48" i="27"/>
  <c r="DO48" i="27" s="1"/>
  <c r="CP62" i="27"/>
  <c r="DO62" i="27" s="1"/>
  <c r="CP72" i="27"/>
  <c r="DO72" i="27" s="1"/>
  <c r="CP77" i="27"/>
  <c r="DO77" i="27" s="1"/>
  <c r="CH10" i="27"/>
  <c r="DG10" i="27" s="1"/>
  <c r="CH6" i="27"/>
  <c r="DG6" i="27" s="1"/>
  <c r="CH15" i="27"/>
  <c r="DG15" i="27" s="1"/>
  <c r="CH19" i="27"/>
  <c r="DG19" i="27" s="1"/>
  <c r="CH24" i="27"/>
  <c r="DG24" i="27" s="1"/>
  <c r="CH28" i="27"/>
  <c r="DG28" i="27" s="1"/>
  <c r="CH33" i="27"/>
  <c r="DG33" i="27" s="1"/>
  <c r="CH38" i="27"/>
  <c r="DG38" i="27" s="1"/>
  <c r="CH43" i="27"/>
  <c r="DG43" i="27" s="1"/>
  <c r="CH48" i="27"/>
  <c r="DG48" i="27" s="1"/>
  <c r="CH53" i="27"/>
  <c r="DG53" i="27" s="1"/>
  <c r="CH57" i="27"/>
  <c r="DG57" i="27" s="1"/>
  <c r="CH67" i="27"/>
  <c r="DG67" i="27" s="1"/>
  <c r="CH62" i="27"/>
  <c r="DG62" i="27" s="1"/>
  <c r="CH72" i="27"/>
  <c r="DG72" i="27" s="1"/>
  <c r="CH87" i="27"/>
  <c r="DG87" i="27" s="1"/>
  <c r="CV9" i="27"/>
  <c r="DU9" i="27" s="1"/>
  <c r="CV5" i="27"/>
  <c r="DU5" i="27" s="1"/>
  <c r="CV14" i="27"/>
  <c r="DU14" i="27" s="1"/>
  <c r="CV18" i="27"/>
  <c r="DU18" i="27" s="1"/>
  <c r="CV23" i="27"/>
  <c r="DU23" i="27" s="1"/>
  <c r="CV32" i="27"/>
  <c r="DU32" i="27" s="1"/>
  <c r="CV27" i="27"/>
  <c r="DU27" i="27" s="1"/>
  <c r="CV37" i="27"/>
  <c r="DU37" i="27" s="1"/>
  <c r="CV42" i="27"/>
  <c r="DU42" i="27" s="1"/>
  <c r="CV52" i="27"/>
  <c r="DU52" i="27" s="1"/>
  <c r="CV56" i="27"/>
  <c r="DU56" i="27" s="1"/>
  <c r="CV66" i="27"/>
  <c r="DU66" i="27" s="1"/>
  <c r="CV61" i="27"/>
  <c r="DU61" i="27" s="1"/>
  <c r="CV71" i="27"/>
  <c r="DU71" i="27" s="1"/>
  <c r="CV47" i="27"/>
  <c r="DU47" i="27" s="1"/>
  <c r="CV86" i="27"/>
  <c r="DU86" i="27" s="1"/>
  <c r="CV76" i="27"/>
  <c r="DU76" i="27" s="1"/>
  <c r="CN9" i="27"/>
  <c r="DM9" i="27" s="1"/>
  <c r="CN5" i="27"/>
  <c r="DM5" i="27" s="1"/>
  <c r="CN14" i="27"/>
  <c r="DM14" i="27" s="1"/>
  <c r="CN18" i="27"/>
  <c r="DM18" i="27" s="1"/>
  <c r="CN27" i="27"/>
  <c r="DM27" i="27" s="1"/>
  <c r="CN32" i="27"/>
  <c r="DM32" i="27" s="1"/>
  <c r="CN23" i="27"/>
  <c r="DM23" i="27" s="1"/>
  <c r="CN37" i="27"/>
  <c r="DM37" i="27" s="1"/>
  <c r="CN42" i="27"/>
  <c r="DM42" i="27" s="1"/>
  <c r="CN47" i="27"/>
  <c r="DM47" i="27" s="1"/>
  <c r="CN52" i="27"/>
  <c r="DM52" i="27" s="1"/>
  <c r="CN56" i="27"/>
  <c r="DM56" i="27" s="1"/>
  <c r="CN66" i="27"/>
  <c r="DM66" i="27" s="1"/>
  <c r="CN61" i="27"/>
  <c r="DM61" i="27" s="1"/>
  <c r="CN71" i="27"/>
  <c r="DM71" i="27" s="1"/>
  <c r="CN76" i="27"/>
  <c r="DM76" i="27" s="1"/>
  <c r="CN86" i="27"/>
  <c r="DM86" i="27" s="1"/>
  <c r="CF9" i="27"/>
  <c r="DE9" i="27" s="1"/>
  <c r="CF5" i="27"/>
  <c r="DE5" i="27" s="1"/>
  <c r="CF14" i="27"/>
  <c r="DE14" i="27" s="1"/>
  <c r="CF27" i="27"/>
  <c r="DE27" i="27" s="1"/>
  <c r="CF18" i="27"/>
  <c r="DE18" i="27" s="1"/>
  <c r="CF32" i="27"/>
  <c r="DE32" i="27" s="1"/>
  <c r="CF23" i="27"/>
  <c r="DE23" i="27" s="1"/>
  <c r="CF37" i="27"/>
  <c r="DE37" i="27" s="1"/>
  <c r="CF42" i="27"/>
  <c r="DE42" i="27" s="1"/>
  <c r="CF52" i="27"/>
  <c r="DE52" i="27" s="1"/>
  <c r="CF47" i="27"/>
  <c r="DE47" i="27" s="1"/>
  <c r="CF56" i="27"/>
  <c r="DE56" i="27" s="1"/>
  <c r="CF66" i="27"/>
  <c r="DE66" i="27" s="1"/>
  <c r="CF61" i="27"/>
  <c r="DE61" i="27" s="1"/>
  <c r="CF71" i="27"/>
  <c r="DE71" i="27" s="1"/>
  <c r="CF76" i="27"/>
  <c r="DE76" i="27" s="1"/>
  <c r="CF86" i="27"/>
  <c r="DE86" i="27" s="1"/>
  <c r="CT8" i="27"/>
  <c r="DS8" i="27" s="1"/>
  <c r="CT4" i="27"/>
  <c r="DS4" i="27" s="1"/>
  <c r="CT13" i="27"/>
  <c r="DS13" i="27" s="1"/>
  <c r="CT17" i="27"/>
  <c r="DS17" i="27" s="1"/>
  <c r="CT26" i="27"/>
  <c r="DS26" i="27" s="1"/>
  <c r="CT31" i="27"/>
  <c r="DS31" i="27" s="1"/>
  <c r="CT22" i="27"/>
  <c r="DS22" i="27" s="1"/>
  <c r="CT36" i="27"/>
  <c r="DS36" i="27" s="1"/>
  <c r="CT41" i="27"/>
  <c r="DS41" i="27" s="1"/>
  <c r="CT46" i="27"/>
  <c r="DS46" i="27" s="1"/>
  <c r="CT51" i="27"/>
  <c r="DS51" i="27" s="1"/>
  <c r="CT55" i="27"/>
  <c r="DS55" i="27" s="1"/>
  <c r="CT65" i="27"/>
  <c r="DS65" i="27" s="1"/>
  <c r="CT60" i="27"/>
  <c r="DS60" i="27" s="1"/>
  <c r="CT70" i="27"/>
  <c r="DS70" i="27" s="1"/>
  <c r="CT85" i="27"/>
  <c r="DS85" i="27" s="1"/>
  <c r="CL8" i="27"/>
  <c r="DK8" i="27" s="1"/>
  <c r="CL4" i="27"/>
  <c r="DK4" i="27" s="1"/>
  <c r="CL13" i="27"/>
  <c r="DK13" i="27" s="1"/>
  <c r="CL26" i="27"/>
  <c r="DK26" i="27" s="1"/>
  <c r="CL22" i="27"/>
  <c r="DK22" i="27" s="1"/>
  <c r="CL31" i="27"/>
  <c r="DK31" i="27" s="1"/>
  <c r="CL17" i="27"/>
  <c r="DK17" i="27" s="1"/>
  <c r="CL36" i="27"/>
  <c r="DK36" i="27" s="1"/>
  <c r="CL41" i="27"/>
  <c r="DK41" i="27" s="1"/>
  <c r="CL51" i="27"/>
  <c r="DK51" i="27" s="1"/>
  <c r="CL46" i="27"/>
  <c r="DK46" i="27" s="1"/>
  <c r="CL55" i="27"/>
  <c r="DK55" i="27" s="1"/>
  <c r="CL65" i="27"/>
  <c r="DK65" i="27" s="1"/>
  <c r="CL60" i="27"/>
  <c r="DK60" i="27" s="1"/>
  <c r="CL70" i="27"/>
  <c r="DK70" i="27" s="1"/>
  <c r="CL85" i="27"/>
  <c r="DK85" i="27" s="1"/>
  <c r="CL75" i="27"/>
  <c r="DK75" i="27" s="1"/>
  <c r="CZ7" i="27"/>
  <c r="DY7" i="27" s="1"/>
  <c r="CZ3" i="27"/>
  <c r="DY3" i="27" s="1"/>
  <c r="CZ12" i="27"/>
  <c r="DY12" i="27" s="1"/>
  <c r="CZ16" i="27"/>
  <c r="DY16" i="27" s="1"/>
  <c r="CZ25" i="27"/>
  <c r="DY25" i="27" s="1"/>
  <c r="CZ30" i="27"/>
  <c r="DY30" i="27" s="1"/>
  <c r="CZ21" i="27"/>
  <c r="DY21" i="27" s="1"/>
  <c r="CZ35" i="27"/>
  <c r="DY35" i="27" s="1"/>
  <c r="CZ40" i="27"/>
  <c r="DY40" i="27" s="1"/>
  <c r="CZ45" i="27"/>
  <c r="DY45" i="27" s="1"/>
  <c r="CZ50" i="27"/>
  <c r="DY50" i="27" s="1"/>
  <c r="CZ54" i="27"/>
  <c r="DY54" i="27" s="1"/>
  <c r="CZ64" i="27"/>
  <c r="DY64" i="27" s="1"/>
  <c r="CZ59" i="27"/>
  <c r="DY59" i="27" s="1"/>
  <c r="CZ69" i="27"/>
  <c r="DY69" i="27" s="1"/>
  <c r="CZ74" i="27"/>
  <c r="DY74" i="27" s="1"/>
  <c r="CZ84" i="27"/>
  <c r="DY84" i="27" s="1"/>
  <c r="CR7" i="27"/>
  <c r="DQ7" i="27" s="1"/>
  <c r="CR3" i="27"/>
  <c r="DQ3" i="27" s="1"/>
  <c r="CR12" i="27"/>
  <c r="DQ12" i="27" s="1"/>
  <c r="CR25" i="27"/>
  <c r="DQ25" i="27" s="1"/>
  <c r="CR16" i="27"/>
  <c r="DQ16" i="27" s="1"/>
  <c r="CR30" i="27"/>
  <c r="DQ30" i="27" s="1"/>
  <c r="CR21" i="27"/>
  <c r="DQ21" i="27" s="1"/>
  <c r="CR35" i="27"/>
  <c r="DQ35" i="27" s="1"/>
  <c r="CR40" i="27"/>
  <c r="DQ40" i="27" s="1"/>
  <c r="CR50" i="27"/>
  <c r="DQ50" i="27" s="1"/>
  <c r="CR54" i="27"/>
  <c r="DQ54" i="27" s="1"/>
  <c r="CR64" i="27"/>
  <c r="DQ64" i="27" s="1"/>
  <c r="CR45" i="27"/>
  <c r="DQ45" i="27" s="1"/>
  <c r="CR59" i="27"/>
  <c r="DQ59" i="27" s="1"/>
  <c r="CR69" i="27"/>
  <c r="DQ69" i="27" s="1"/>
  <c r="CR74" i="27"/>
  <c r="DQ74" i="27" s="1"/>
  <c r="CR84" i="27"/>
  <c r="DQ84" i="27" s="1"/>
  <c r="CJ7" i="27"/>
  <c r="DI7" i="27" s="1"/>
  <c r="CJ3" i="27"/>
  <c r="DI3" i="27" s="1"/>
  <c r="CJ12" i="27"/>
  <c r="DI12" i="27" s="1"/>
  <c r="CJ16" i="27"/>
  <c r="DI16" i="27" s="1"/>
  <c r="CJ25" i="27"/>
  <c r="DI25" i="27" s="1"/>
  <c r="CJ30" i="27"/>
  <c r="DI30" i="27" s="1"/>
  <c r="CJ21" i="27"/>
  <c r="DI21" i="27" s="1"/>
  <c r="CJ35" i="27"/>
  <c r="DI35" i="27" s="1"/>
  <c r="CJ40" i="27"/>
  <c r="DI40" i="27" s="1"/>
  <c r="CJ45" i="27"/>
  <c r="DI45" i="27" s="1"/>
  <c r="CJ50" i="27"/>
  <c r="DI50" i="27" s="1"/>
  <c r="CJ54" i="27"/>
  <c r="DI54" i="27" s="1"/>
  <c r="CJ64" i="27"/>
  <c r="DI64" i="27" s="1"/>
  <c r="CJ59" i="27"/>
  <c r="DI59" i="27" s="1"/>
  <c r="CJ69" i="27"/>
  <c r="DI69" i="27" s="1"/>
  <c r="CJ84" i="27"/>
  <c r="DI84" i="27" s="1"/>
  <c r="CF98" i="27"/>
  <c r="DE98" i="27" s="1"/>
  <c r="CT97" i="27"/>
  <c r="DS97" i="27" s="1"/>
  <c r="CL97" i="27"/>
  <c r="DK97" i="27" s="1"/>
  <c r="CZ96" i="27"/>
  <c r="DY96" i="27" s="1"/>
  <c r="CR96" i="27"/>
  <c r="DQ96" i="27" s="1"/>
  <c r="CJ96" i="27"/>
  <c r="DI96" i="27" s="1"/>
  <c r="CX95" i="27"/>
  <c r="DW95" i="27" s="1"/>
  <c r="CP95" i="27"/>
  <c r="DO95" i="27" s="1"/>
  <c r="CH95" i="27"/>
  <c r="DG95" i="27" s="1"/>
  <c r="CV94" i="27"/>
  <c r="DU94" i="27" s="1"/>
  <c r="CN94" i="27"/>
  <c r="DM94" i="27" s="1"/>
  <c r="CF94" i="27"/>
  <c r="DE94" i="27" s="1"/>
  <c r="CT93" i="27"/>
  <c r="DS93" i="27" s="1"/>
  <c r="CL93" i="27"/>
  <c r="DK93" i="27" s="1"/>
  <c r="CZ92" i="27"/>
  <c r="DY92" i="27" s="1"/>
  <c r="CR92" i="27"/>
  <c r="DQ92" i="27" s="1"/>
  <c r="CJ92" i="27"/>
  <c r="DI92" i="27" s="1"/>
  <c r="CX91" i="27"/>
  <c r="DW91" i="27" s="1"/>
  <c r="CP91" i="27"/>
  <c r="DO91" i="27" s="1"/>
  <c r="CH91" i="27"/>
  <c r="DG91" i="27" s="1"/>
  <c r="CV90" i="27"/>
  <c r="DU90" i="27" s="1"/>
  <c r="CN90" i="27"/>
  <c r="DM90" i="27" s="1"/>
  <c r="CF90" i="27"/>
  <c r="DE90" i="27" s="1"/>
  <c r="CT89" i="27"/>
  <c r="DS89" i="27" s="1"/>
  <c r="CL89" i="27"/>
  <c r="DK89" i="27" s="1"/>
  <c r="CQ86" i="27"/>
  <c r="DP86" i="27" s="1"/>
  <c r="CO85" i="27"/>
  <c r="DN85" i="27" s="1"/>
  <c r="CP82" i="27"/>
  <c r="DO82" i="27" s="1"/>
  <c r="CF81" i="27"/>
  <c r="DE81" i="27" s="1"/>
  <c r="CR79" i="27"/>
  <c r="DQ79" i="27" s="1"/>
  <c r="CR67" i="27"/>
  <c r="DQ67" i="27" s="1"/>
  <c r="CR93" i="27"/>
  <c r="DQ93" i="27" s="1"/>
  <c r="CJ93" i="27"/>
  <c r="DI93" i="27" s="1"/>
  <c r="CX92" i="27"/>
  <c r="DW92" i="27" s="1"/>
  <c r="CP92" i="27"/>
  <c r="DO92" i="27" s="1"/>
  <c r="CH92" i="27"/>
  <c r="DG92" i="27" s="1"/>
  <c r="CV91" i="27"/>
  <c r="DU91" i="27" s="1"/>
  <c r="CN91" i="27"/>
  <c r="DM91" i="27" s="1"/>
  <c r="CF91" i="27"/>
  <c r="DE91" i="27" s="1"/>
  <c r="CT90" i="27"/>
  <c r="DS90" i="27" s="1"/>
  <c r="CL90" i="27"/>
  <c r="DK90" i="27" s="1"/>
  <c r="CZ89" i="27"/>
  <c r="DY89" i="27" s="1"/>
  <c r="CR89" i="27"/>
  <c r="DQ89" i="27" s="1"/>
  <c r="CJ89" i="27"/>
  <c r="DI89" i="27" s="1"/>
  <c r="CK87" i="27"/>
  <c r="DJ87" i="27" s="1"/>
  <c r="CM84" i="27"/>
  <c r="DL84" i="27" s="1"/>
  <c r="CI66" i="27"/>
  <c r="DH66" i="27" s="1"/>
  <c r="CO11" i="27"/>
  <c r="DN11" i="27" s="1"/>
  <c r="CG11" i="27"/>
  <c r="DF11" i="27" s="1"/>
  <c r="CU6" i="27"/>
  <c r="DT6" i="27" s="1"/>
  <c r="CU10" i="27"/>
  <c r="DT10" i="27" s="1"/>
  <c r="CU15" i="27"/>
  <c r="DT15" i="27" s="1"/>
  <c r="CU24" i="27"/>
  <c r="DT24" i="27" s="1"/>
  <c r="CU19" i="27"/>
  <c r="DT19" i="27" s="1"/>
  <c r="CU33" i="27"/>
  <c r="DT33" i="27" s="1"/>
  <c r="CU43" i="27"/>
  <c r="DT43" i="27" s="1"/>
  <c r="CU38" i="27"/>
  <c r="DT38" i="27" s="1"/>
  <c r="CU48" i="27"/>
  <c r="DT48" i="27" s="1"/>
  <c r="CU53" i="27"/>
  <c r="DT53" i="27" s="1"/>
  <c r="CU28" i="27"/>
  <c r="DT28" i="27" s="1"/>
  <c r="CU62" i="27"/>
  <c r="DT62" i="27" s="1"/>
  <c r="CU57" i="27"/>
  <c r="DT57" i="27" s="1"/>
  <c r="CU67" i="27"/>
  <c r="DT67" i="27" s="1"/>
  <c r="CU77" i="27"/>
  <c r="DT77" i="27" s="1"/>
  <c r="CU72" i="27"/>
  <c r="DT72" i="27" s="1"/>
  <c r="CU82" i="27"/>
  <c r="DT82" i="27" s="1"/>
  <c r="CM6" i="27"/>
  <c r="DL6" i="27" s="1"/>
  <c r="CM10" i="27"/>
  <c r="DL10" i="27" s="1"/>
  <c r="CM15" i="27"/>
  <c r="DL15" i="27" s="1"/>
  <c r="CM24" i="27"/>
  <c r="DL24" i="27" s="1"/>
  <c r="CM19" i="27"/>
  <c r="DL19" i="27" s="1"/>
  <c r="CM28" i="27"/>
  <c r="DL28" i="27" s="1"/>
  <c r="CM33" i="27"/>
  <c r="DL33" i="27" s="1"/>
  <c r="CM38" i="27"/>
  <c r="DL38" i="27" s="1"/>
  <c r="CM43" i="27"/>
  <c r="DL43" i="27" s="1"/>
  <c r="CM48" i="27"/>
  <c r="DL48" i="27" s="1"/>
  <c r="CM53" i="27"/>
  <c r="DL53" i="27" s="1"/>
  <c r="CM62" i="27"/>
  <c r="DL62" i="27" s="1"/>
  <c r="CM57" i="27"/>
  <c r="DL57" i="27" s="1"/>
  <c r="CM67" i="27"/>
  <c r="DL67" i="27" s="1"/>
  <c r="CM77" i="27"/>
  <c r="DL77" i="27" s="1"/>
  <c r="CM87" i="27"/>
  <c r="DL87" i="27" s="1"/>
  <c r="CM82" i="27"/>
  <c r="DL82" i="27" s="1"/>
  <c r="DA5" i="27"/>
  <c r="DZ5" i="27" s="1"/>
  <c r="DA9" i="27"/>
  <c r="DZ9" i="27" s="1"/>
  <c r="DA14" i="27"/>
  <c r="DZ14" i="27" s="1"/>
  <c r="DA18" i="27"/>
  <c r="DZ18" i="27" s="1"/>
  <c r="DA23" i="27"/>
  <c r="DZ23" i="27" s="1"/>
  <c r="DA32" i="27"/>
  <c r="DZ32" i="27" s="1"/>
  <c r="DA27" i="27"/>
  <c r="DZ27" i="27" s="1"/>
  <c r="DA37" i="27"/>
  <c r="DZ37" i="27" s="1"/>
  <c r="DA42" i="27"/>
  <c r="DZ42" i="27" s="1"/>
  <c r="DA47" i="27"/>
  <c r="DZ47" i="27" s="1"/>
  <c r="DA52" i="27"/>
  <c r="DZ52" i="27" s="1"/>
  <c r="DA61" i="27"/>
  <c r="DZ61" i="27" s="1"/>
  <c r="DA56" i="27"/>
  <c r="DZ56" i="27" s="1"/>
  <c r="DA66" i="27"/>
  <c r="DZ66" i="27" s="1"/>
  <c r="DA76" i="27"/>
  <c r="DZ76" i="27" s="1"/>
  <c r="DA86" i="27"/>
  <c r="DZ86" i="27" s="1"/>
  <c r="DA71" i="27"/>
  <c r="DZ71" i="27" s="1"/>
  <c r="DA81" i="27"/>
  <c r="DZ81" i="27" s="1"/>
  <c r="CS5" i="27"/>
  <c r="DR5" i="27" s="1"/>
  <c r="CS9" i="27"/>
  <c r="DR9" i="27" s="1"/>
  <c r="CS14" i="27"/>
  <c r="DR14" i="27" s="1"/>
  <c r="CS18" i="27"/>
  <c r="DR18" i="27" s="1"/>
  <c r="CS23" i="27"/>
  <c r="DR23" i="27" s="1"/>
  <c r="CS27" i="27"/>
  <c r="DR27" i="27" s="1"/>
  <c r="CS32" i="27"/>
  <c r="DR32" i="27" s="1"/>
  <c r="CS42" i="27"/>
  <c r="DR42" i="27" s="1"/>
  <c r="CS37" i="27"/>
  <c r="DR37" i="27" s="1"/>
  <c r="CS47" i="27"/>
  <c r="DR47" i="27" s="1"/>
  <c r="CS52" i="27"/>
  <c r="DR52" i="27" s="1"/>
  <c r="CS61" i="27"/>
  <c r="DR61" i="27" s="1"/>
  <c r="CS56" i="27"/>
  <c r="DR56" i="27" s="1"/>
  <c r="CS66" i="27"/>
  <c r="DR66" i="27" s="1"/>
  <c r="CS76" i="27"/>
  <c r="DR76" i="27" s="1"/>
  <c r="CS86" i="27"/>
  <c r="DR86" i="27" s="1"/>
  <c r="CS71" i="27"/>
  <c r="DR71" i="27" s="1"/>
  <c r="CS81" i="27"/>
  <c r="DR81" i="27" s="1"/>
  <c r="CK5" i="27"/>
  <c r="DJ5" i="27" s="1"/>
  <c r="CK9" i="27"/>
  <c r="DJ9" i="27" s="1"/>
  <c r="CK14" i="27"/>
  <c r="DJ14" i="27" s="1"/>
  <c r="CK18" i="27"/>
  <c r="DJ18" i="27" s="1"/>
  <c r="CK23" i="27"/>
  <c r="DJ23" i="27" s="1"/>
  <c r="CK32" i="27"/>
  <c r="DJ32" i="27" s="1"/>
  <c r="CK42" i="27"/>
  <c r="DJ42" i="27" s="1"/>
  <c r="CK37" i="27"/>
  <c r="DJ37" i="27" s="1"/>
  <c r="CK27" i="27"/>
  <c r="DJ27" i="27" s="1"/>
  <c r="CK47" i="27"/>
  <c r="DJ47" i="27" s="1"/>
  <c r="CK52" i="27"/>
  <c r="DJ52" i="27" s="1"/>
  <c r="CK61" i="27"/>
  <c r="DJ61" i="27" s="1"/>
  <c r="CK56" i="27"/>
  <c r="DJ56" i="27" s="1"/>
  <c r="CK66" i="27"/>
  <c r="DJ66" i="27" s="1"/>
  <c r="CK76" i="27"/>
  <c r="DJ76" i="27" s="1"/>
  <c r="CK71" i="27"/>
  <c r="DJ71" i="27" s="1"/>
  <c r="CK86" i="27"/>
  <c r="DJ86" i="27" s="1"/>
  <c r="CK81" i="27"/>
  <c r="DJ81" i="27" s="1"/>
  <c r="CY4" i="27"/>
  <c r="DX4" i="27" s="1"/>
  <c r="CY8" i="27"/>
  <c r="DX8" i="27" s="1"/>
  <c r="CY13" i="27"/>
  <c r="DX13" i="27" s="1"/>
  <c r="CY17" i="27"/>
  <c r="DX17" i="27" s="1"/>
  <c r="CY22" i="27"/>
  <c r="DX22" i="27" s="1"/>
  <c r="CY26" i="27"/>
  <c r="DX26" i="27" s="1"/>
  <c r="CY36" i="27"/>
  <c r="DX36" i="27" s="1"/>
  <c r="CY31" i="27"/>
  <c r="DX31" i="27" s="1"/>
  <c r="CY41" i="27"/>
  <c r="DX41" i="27" s="1"/>
  <c r="CY46" i="27"/>
  <c r="DX46" i="27" s="1"/>
  <c r="CY51" i="27"/>
  <c r="DX51" i="27" s="1"/>
  <c r="CY60" i="27"/>
  <c r="DX60" i="27" s="1"/>
  <c r="CY55" i="27"/>
  <c r="DX55" i="27" s="1"/>
  <c r="CY65" i="27"/>
  <c r="DX65" i="27" s="1"/>
  <c r="CY75" i="27"/>
  <c r="DX75" i="27" s="1"/>
  <c r="CY85" i="27"/>
  <c r="DX85" i="27" s="1"/>
  <c r="CY80" i="27"/>
  <c r="DX80" i="27" s="1"/>
  <c r="CQ4" i="27"/>
  <c r="DP4" i="27" s="1"/>
  <c r="CQ8" i="27"/>
  <c r="DP8" i="27" s="1"/>
  <c r="CQ13" i="27"/>
  <c r="DP13" i="27" s="1"/>
  <c r="CQ17" i="27"/>
  <c r="DP17" i="27" s="1"/>
  <c r="CQ22" i="27"/>
  <c r="DP22" i="27" s="1"/>
  <c r="CQ26" i="27"/>
  <c r="DP26" i="27" s="1"/>
  <c r="CQ36" i="27"/>
  <c r="DP36" i="27" s="1"/>
  <c r="CQ41" i="27"/>
  <c r="DP41" i="27" s="1"/>
  <c r="CQ31" i="27"/>
  <c r="DP31" i="27" s="1"/>
  <c r="CQ46" i="27"/>
  <c r="DP46" i="27" s="1"/>
  <c r="CQ51" i="27"/>
  <c r="DP51" i="27" s="1"/>
  <c r="CQ60" i="27"/>
  <c r="DP60" i="27" s="1"/>
  <c r="CQ55" i="27"/>
  <c r="DP55" i="27" s="1"/>
  <c r="CQ65" i="27"/>
  <c r="DP65" i="27" s="1"/>
  <c r="CQ75" i="27"/>
  <c r="DP75" i="27" s="1"/>
  <c r="CQ85" i="27"/>
  <c r="DP85" i="27" s="1"/>
  <c r="CQ70" i="27"/>
  <c r="DP70" i="27" s="1"/>
  <c r="CQ80" i="27"/>
  <c r="DP80" i="27" s="1"/>
  <c r="CI4" i="27"/>
  <c r="DH4" i="27" s="1"/>
  <c r="CI8" i="27"/>
  <c r="DH8" i="27" s="1"/>
  <c r="CI13" i="27"/>
  <c r="DH13" i="27" s="1"/>
  <c r="CI17" i="27"/>
  <c r="DH17" i="27" s="1"/>
  <c r="CI22" i="27"/>
  <c r="DH22" i="27" s="1"/>
  <c r="CI26" i="27"/>
  <c r="DH26" i="27" s="1"/>
  <c r="CI31" i="27"/>
  <c r="DH31" i="27" s="1"/>
  <c r="CI41" i="27"/>
  <c r="DH41" i="27" s="1"/>
  <c r="CI36" i="27"/>
  <c r="DH36" i="27" s="1"/>
  <c r="CI46" i="27"/>
  <c r="DH46" i="27" s="1"/>
  <c r="CI51" i="27"/>
  <c r="DH51" i="27" s="1"/>
  <c r="CI60" i="27"/>
  <c r="DH60" i="27" s="1"/>
  <c r="CI55" i="27"/>
  <c r="DH55" i="27" s="1"/>
  <c r="CI65" i="27"/>
  <c r="DH65" i="27" s="1"/>
  <c r="CI75" i="27"/>
  <c r="DH75" i="27" s="1"/>
  <c r="CI85" i="27"/>
  <c r="DH85" i="27" s="1"/>
  <c r="CI70" i="27"/>
  <c r="DH70" i="27" s="1"/>
  <c r="CI80" i="27"/>
  <c r="DH80" i="27" s="1"/>
  <c r="CW3" i="27"/>
  <c r="DV3" i="27" s="1"/>
  <c r="CW7" i="27"/>
  <c r="DV7" i="27" s="1"/>
  <c r="CW12" i="27"/>
  <c r="DV12" i="27" s="1"/>
  <c r="CW16" i="27"/>
  <c r="DV16" i="27" s="1"/>
  <c r="CW21" i="27"/>
  <c r="DV21" i="27" s="1"/>
  <c r="CW30" i="27"/>
  <c r="DV30" i="27" s="1"/>
  <c r="CW25" i="27"/>
  <c r="DV25" i="27" s="1"/>
  <c r="CW40" i="27"/>
  <c r="DV40" i="27" s="1"/>
  <c r="CW35" i="27"/>
  <c r="DV35" i="27" s="1"/>
  <c r="CW45" i="27"/>
  <c r="DV45" i="27" s="1"/>
  <c r="CW50" i="27"/>
  <c r="DV50" i="27" s="1"/>
  <c r="CW59" i="27"/>
  <c r="DV59" i="27" s="1"/>
  <c r="CW54" i="27"/>
  <c r="DV54" i="27" s="1"/>
  <c r="CW64" i="27"/>
  <c r="DV64" i="27" s="1"/>
  <c r="CW74" i="27"/>
  <c r="DV74" i="27" s="1"/>
  <c r="CW69" i="27"/>
  <c r="DV69" i="27" s="1"/>
  <c r="CW84" i="27"/>
  <c r="DV84" i="27" s="1"/>
  <c r="CW79" i="27"/>
  <c r="DV79" i="27" s="1"/>
  <c r="CO3" i="27"/>
  <c r="DN3" i="27" s="1"/>
  <c r="CO7" i="27"/>
  <c r="DN7" i="27" s="1"/>
  <c r="CO12" i="27"/>
  <c r="DN12" i="27" s="1"/>
  <c r="CO16" i="27"/>
  <c r="DN16" i="27" s="1"/>
  <c r="CO21" i="27"/>
  <c r="DN21" i="27" s="1"/>
  <c r="CO25" i="27"/>
  <c r="DN25" i="27" s="1"/>
  <c r="CO30" i="27"/>
  <c r="DN30" i="27" s="1"/>
  <c r="CO35" i="27"/>
  <c r="DN35" i="27" s="1"/>
  <c r="CO40" i="27"/>
  <c r="DN40" i="27" s="1"/>
  <c r="CO45" i="27"/>
  <c r="DN45" i="27" s="1"/>
  <c r="CO50" i="27"/>
  <c r="DN50" i="27" s="1"/>
  <c r="CO59" i="27"/>
  <c r="DN59" i="27" s="1"/>
  <c r="CO54" i="27"/>
  <c r="DN54" i="27" s="1"/>
  <c r="CO64" i="27"/>
  <c r="DN64" i="27" s="1"/>
  <c r="CO74" i="27"/>
  <c r="DN74" i="27" s="1"/>
  <c r="CO84" i="27"/>
  <c r="DN84" i="27" s="1"/>
  <c r="CO79" i="27"/>
  <c r="DN79" i="27" s="1"/>
  <c r="CG3" i="27"/>
  <c r="DF3" i="27" s="1"/>
  <c r="CG7" i="27"/>
  <c r="DF7" i="27" s="1"/>
  <c r="CG12" i="27"/>
  <c r="DF12" i="27" s="1"/>
  <c r="CG16" i="27"/>
  <c r="DF16" i="27" s="1"/>
  <c r="CG21" i="27"/>
  <c r="DF21" i="27" s="1"/>
  <c r="CG25" i="27"/>
  <c r="DF25" i="27" s="1"/>
  <c r="CG35" i="27"/>
  <c r="DF35" i="27" s="1"/>
  <c r="CG40" i="27"/>
  <c r="DF40" i="27" s="1"/>
  <c r="CG30" i="27"/>
  <c r="DF30" i="27" s="1"/>
  <c r="CG45" i="27"/>
  <c r="DF45" i="27" s="1"/>
  <c r="CG50" i="27"/>
  <c r="DF50" i="27" s="1"/>
  <c r="CG59" i="27"/>
  <c r="DF59" i="27" s="1"/>
  <c r="CG54" i="27"/>
  <c r="DF54" i="27" s="1"/>
  <c r="CG64" i="27"/>
  <c r="DF64" i="27" s="1"/>
  <c r="CG74" i="27"/>
  <c r="DF74" i="27" s="1"/>
  <c r="CG84" i="27"/>
  <c r="DF84" i="27" s="1"/>
  <c r="CG69" i="27"/>
  <c r="DF69" i="27" s="1"/>
  <c r="CG79" i="27"/>
  <c r="DF79" i="27" s="1"/>
  <c r="DA87" i="27"/>
  <c r="DZ87" i="27" s="1"/>
  <c r="CS87" i="27"/>
  <c r="DR87" i="27" s="1"/>
  <c r="CI86" i="27"/>
  <c r="DH86" i="27" s="1"/>
  <c r="CH82" i="27"/>
  <c r="DG82" i="27" s="1"/>
  <c r="CT80" i="27"/>
  <c r="DS80" i="27" s="1"/>
  <c r="CJ79" i="27"/>
  <c r="DI79" i="27" s="1"/>
  <c r="CH77" i="27"/>
  <c r="DG77" i="27" s="1"/>
  <c r="CI52" i="27"/>
  <c r="DH52" i="27" s="1"/>
  <c r="CZ87" i="27"/>
  <c r="DY87" i="27" s="1"/>
  <c r="CR87" i="27"/>
  <c r="DQ87" i="27" s="1"/>
  <c r="CG85" i="27"/>
  <c r="DF85" i="27" s="1"/>
  <c r="CM72" i="27"/>
  <c r="DL72" i="27" s="1"/>
  <c r="AD5" i="26"/>
  <c r="AE17" i="26"/>
  <c r="AD14" i="26"/>
  <c r="AG5" i="26"/>
  <c r="N6" i="26" l="1"/>
  <c r="T60" i="15" s="1"/>
  <c r="AB61" i="15" s="1"/>
  <c r="AH61" i="15" s="1"/>
  <c r="N7" i="26"/>
  <c r="Y8" i="26"/>
  <c r="Z7" i="26" s="1"/>
  <c r="S119" i="15" s="1"/>
  <c r="AI132" i="15"/>
  <c r="AK135" i="15" s="1"/>
  <c r="AI129" i="15"/>
  <c r="N5" i="20"/>
  <c r="AK184" i="15" l="1"/>
  <c r="AH60" i="15"/>
  <c r="AE5" i="20"/>
  <c r="AI86" i="15" l="1"/>
  <c r="AK190" i="15" s="1"/>
  <c r="AI84" i="15"/>
  <c r="AE6" i="20"/>
  <c r="AM106" i="15" s="1"/>
  <c r="S107" i="15" s="1"/>
  <c r="T95" i="15" l="1"/>
  <c r="T89" i="15"/>
  <c r="AK189" i="15" s="1"/>
  <c r="Q38" i="15"/>
  <c r="Q36" i="15" s="1"/>
  <c r="AK188" i="15"/>
  <c r="AK187" i="15"/>
  <c r="U72" i="15"/>
  <c r="Y36" i="15" l="1"/>
  <c r="B17" i="20"/>
  <c r="B18" i="20"/>
  <c r="B19" i="20"/>
  <c r="B20" i="20"/>
  <c r="B21" i="20"/>
  <c r="N17" i="20"/>
  <c r="AB17" i="20" s="1"/>
  <c r="X17" i="20" l="1"/>
  <c r="AD17" i="20"/>
  <c r="T17" i="20"/>
  <c r="AK181" i="15" l="1"/>
  <c r="F3" i="20"/>
  <c r="B16" i="20" l="1"/>
  <c r="N16" i="20" l="1"/>
  <c r="N18" i="20"/>
  <c r="N19" i="20"/>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X19" i="20" l="1"/>
  <c r="AD19" i="20"/>
  <c r="X18" i="20"/>
  <c r="AD18" i="20"/>
  <c r="AD16" i="20"/>
  <c r="AB16" i="20"/>
  <c r="X21" i="20"/>
  <c r="AD21" i="20"/>
  <c r="X20" i="20"/>
  <c r="T20" i="20"/>
  <c r="T21" i="20"/>
  <c r="AB21" i="20"/>
  <c r="AB20" i="20"/>
  <c r="T19" i="20"/>
  <c r="AB19" i="20"/>
  <c r="T18" i="20"/>
  <c r="AB18" i="20"/>
  <c r="N8" i="20" s="1"/>
  <c r="T16" i="20"/>
  <c r="X16" i="20"/>
  <c r="N9" i="20" l="1"/>
  <c r="Q19" i="15" s="1"/>
  <c r="Q25" i="15" s="1"/>
  <c r="U71" i="15"/>
  <c r="V9" i="20"/>
  <c r="N6" i="20" s="1"/>
  <c r="Y20" i="15" l="1"/>
  <c r="AC71" i="15"/>
  <c r="AK186" i="15" s="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0" i="15" s="1"/>
  <c r="AC38" i="16"/>
  <c r="I8" i="15" s="1"/>
  <c r="AK191" i="15" l="1"/>
  <c r="AK193" i="15"/>
  <c r="Q18" i="15" l="1"/>
  <c r="Y6" i="26"/>
  <c r="Z5" i="26" s="1"/>
  <c r="S118" i="15" s="1"/>
  <c r="W8" i="20"/>
  <c r="S117" i="15" s="1"/>
  <c r="Q21" i="15" l="1"/>
  <c r="Y21" i="15" s="1"/>
  <c r="AK179" i="15" s="1"/>
  <c r="Y25" i="15"/>
  <c r="AM117" i="15"/>
  <c r="AA25" i="15" l="1"/>
  <c r="AK180" i="15" s="1"/>
  <c r="AK121" i="15"/>
  <c r="AK19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32" authorId="0" shapeId="0" xr:uid="{D95BC6F9-C1BD-4BFF-8333-3B93677D5A8E}">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M44"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51"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51" authorId="1" shapeId="0" xr:uid="{EAD7CCC6-D91E-4D9B-A1C1-68CA514668A9}">
      <text>
        <r>
          <rPr>
            <sz val="9"/>
            <color rgb="FF000000"/>
            <rFont val="MS P ゴシック"/>
            <charset val="128"/>
          </rPr>
          <t>必ずプルダウンで選択してください。</t>
        </r>
        <r>
          <rPr>
            <sz val="9"/>
            <color rgb="FF000000"/>
            <rFont val="MS P ゴシック"/>
            <charset val="128"/>
          </rPr>
          <t xml:space="preserve">
</t>
        </r>
        <r>
          <rPr>
            <sz val="9"/>
            <color rgb="FF000000"/>
            <rFont val="MS P ゴシック"/>
            <charset val="128"/>
          </rPr>
          <t>介護予防サービスは、行を分ける必要はありません。</t>
        </r>
        <r>
          <rPr>
            <sz val="9"/>
            <color rgb="FF000000"/>
            <rFont val="MS P ゴシック"/>
            <charset val="128"/>
          </rPr>
          <t xml:space="preserve">
</t>
        </r>
        <r>
          <rPr>
            <sz val="9"/>
            <color rgb="FF000000"/>
            <rFont val="MS P ゴシック"/>
            <charset val="128"/>
          </rPr>
          <t>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鶴巻 明梨(tsurumaki-akari.2p2)</author>
  </authors>
  <commentList>
    <comment ref="Q19" authorId="0" shapeId="0" xr:uid="{52C671B8-8E5D-4937-8701-B9ABD26C4131}">
      <text>
        <r>
          <rPr>
            <sz val="9"/>
            <color rgb="FF000000"/>
            <rFont val="MS P ゴシック"/>
            <family val="3"/>
            <charset val="128"/>
          </rPr>
          <t>この欄には、令和６年度に増加したと見込まれる加算額の推計値が自動で表示されます。具体的には、令和６年度の加算額と、仮に令和５年度と同じ加算区分・加算率のまま令和６年度も加算を算定した場合の令和６年度の加算額（推計値）とを比較して、令和６年度に増加した加算額を推計しています。</t>
        </r>
      </text>
    </comment>
    <comment ref="Q22" authorId="1"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3" authorId="1" shapeId="0" xr:uid="{ED81B9CD-D4D0-4830-8F47-F195DA875CF0}">
      <text>
        <r>
          <rPr>
            <sz val="9"/>
            <color indexed="8"/>
            <rFont val="MS P ゴシック"/>
            <family val="3"/>
            <charset val="128"/>
          </rPr>
          <t>ベースアップ等加算による賃金改善の見込額を、介護職員とその他の職種の職員に分けて、直接記入してください。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2" authorId="0"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計画書の時点で令和６年度中の対応を誓約していた事業所は、以下に具体的な取組内容の記載が必要です。</t>
        </r>
      </text>
    </comment>
    <comment ref="O103" authorId="0"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計画書の時点で令和６年度中の対応を誓約していた事業所は、以下に具体的な取組内容の記載が必要です。</t>
        </r>
      </text>
    </comment>
    <comment ref="F126" authorId="2" shapeId="0" xr:uid="{5754852D-1342-4A47-8D2D-1EE7056F470E}">
      <text>
        <r>
          <rPr>
            <sz val="9"/>
            <color indexed="81"/>
            <rFont val="MS P ゴシック"/>
            <family val="3"/>
            <charset val="128"/>
          </rPr>
          <t xml:space="preserve">R7.3修正
</t>
        </r>
      </text>
    </comment>
    <comment ref="AK185" authorId="2" shapeId="0" xr:uid="{9519853A-7090-44C4-BCEA-3BF417CC98FE}">
      <text>
        <r>
          <rPr>
            <sz val="9"/>
            <color indexed="81"/>
            <rFont val="MS P ゴシック"/>
            <family val="3"/>
            <charset val="128"/>
          </rPr>
          <t>R7.7修正</t>
        </r>
      </text>
    </comment>
    <comment ref="AK189" authorId="2" shapeId="0" xr:uid="{25BCEBDA-41B7-418A-8EE9-3A1BB42C816F}">
      <text>
        <r>
          <rPr>
            <sz val="9"/>
            <color indexed="81"/>
            <rFont val="MS P ゴシック"/>
            <family val="3"/>
            <charset val="128"/>
          </rPr>
          <t>R6.11修正</t>
        </r>
      </text>
    </comment>
    <comment ref="AK190" authorId="2" shapeId="0" xr:uid="{B31DB4E1-BE79-44C5-B28F-2BFB64C3ACC7}">
      <text>
        <r>
          <rPr>
            <sz val="9"/>
            <color indexed="81"/>
            <rFont val="MS P ゴシック"/>
            <family val="3"/>
            <charset val="128"/>
          </rPr>
          <t>R6.11修正</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厚生労働省ネットワークシステム</author>
    <author>塚原 遊尋(tsukahara-yuujin.xt6)</author>
    <author>東京都</author>
  </authors>
  <commentList>
    <comment ref="N6" authorId="0" shapeId="0" xr:uid="{A6540101-8CA5-4CAA-9A00-6D0D78196930}">
      <text>
        <r>
          <rPr>
            <sz val="9"/>
            <color indexed="81"/>
            <rFont val="MS P ゴシック"/>
            <family val="3"/>
            <charset val="128"/>
          </rPr>
          <t>R6.11修正</t>
        </r>
      </text>
    </comment>
    <comment ref="N9" authorId="0" shapeId="0" xr:uid="{1ED9DBF7-D518-4F7D-8C59-0025BFFFF769}">
      <text>
        <r>
          <rPr>
            <sz val="9"/>
            <color indexed="81"/>
            <rFont val="MS P ゴシック"/>
            <family val="3"/>
            <charset val="128"/>
          </rPr>
          <t xml:space="preserve">R7.7修正
</t>
        </r>
      </text>
    </comment>
    <comment ref="AA14" authorId="1" shapeId="0" xr:uid="{00000000-0006-0000-0300-00000400000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1" shapeId="0" xr:uid="{00000000-0006-0000-0300-000003000000}">
      <text>
        <r>
          <rPr>
            <sz val="9"/>
            <color rgb="FF000000"/>
            <rFont val="MS P ゴシック"/>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
　同一事業所とみなし、月額８万円の改善又は年額440万円となる者は合計で１人設定すれば要件を満たすものとします。また、短期入所生活介護・短期入所療養介護についても同様に考えます。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・そのため、短期入所生活介護、短期入所療養介護、介護予防サービス、総合事業（訪問型・通所型）については、原則として、この列への記入は不要です（水色も表示されません）。
・ただし、単独型の短期入所生活介護事業所や、単独で運営している総合事業の事業所など、上記のサービス類型のうち一体的に運営されている本体サービスがない場合には、
　当該事業所でキャリアパス要件Ⅳを満たす職員数について、当該事業所の行に直接記入するようにしてください。（色付きのセル以外であっても記入が必要な例外）</t>
        </r>
      </text>
    </comment>
    <comment ref="R16" authorId="2" shapeId="0" xr:uid="{059D755D-CB56-4951-8AD0-2E4B50698F2C}">
      <text>
        <r>
          <rPr>
            <sz val="9"/>
            <color rgb="FF000000"/>
            <rFont val="MS P ゴシック"/>
            <charset val="128"/>
          </rPr>
          <t>ドロップダウンリストで選択してください。</t>
        </r>
      </text>
    </comment>
    <comment ref="U16" authorId="3" shapeId="0" xr:uid="{A2FB126D-95D0-4F66-81F1-4D1C26B526D6}">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 ref="R17" authorId="2" shapeId="0" xr:uid="{E063BB7C-65DF-499A-97E3-35F435A84164}">
      <text>
        <r>
          <rPr>
            <sz val="9"/>
            <color rgb="FF000000"/>
            <rFont val="MS P ゴシック"/>
            <charset val="128"/>
          </rPr>
          <t>ドロップダウンリストで選択してください。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6" authorId="0" shapeId="0" xr:uid="{A62C3377-D5D2-4E67-A350-4E95FDD47ABC}">
      <text>
        <r>
          <rPr>
            <sz val="9"/>
            <color indexed="81"/>
            <rFont val="MS P ゴシック"/>
            <family val="3"/>
            <charset val="128"/>
          </rPr>
          <t>R7.3修正
R7.7修正</t>
        </r>
      </text>
    </comment>
    <comment ref="N7" authorId="0" shapeId="0" xr:uid="{7D0D25DF-550C-46D7-8448-6B6A77279F41}">
      <text>
        <r>
          <rPr>
            <sz val="9"/>
            <color indexed="81"/>
            <rFont val="MS P ゴシック"/>
            <family val="3"/>
            <charset val="128"/>
          </rPr>
          <t>R7.7修正</t>
        </r>
      </text>
    </comment>
    <comment ref="T12" authorId="1" shapeId="0" xr:uid="{CE96042D-E4AB-4AA7-AE60-ED5890AE17EB}">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・そのため、短期入所生活介護、短期入所療養介護、介護予防サービス、総合事業（訪問型・通所型）については、原則として、この列への記入は不要です（ピンク色も表示されません）。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W12" authorId="1" shapeId="0" xr:uid="{E557F1A9-822A-436E-B0F7-56FF185C3FA4}">
      <text>
        <r>
          <rPr>
            <sz val="9"/>
            <color rgb="FF000000"/>
            <rFont val="MS P ゴシック"/>
            <family val="3"/>
            <charset val="128"/>
          </rPr>
          <t>令和６年度中に新加算の加算区分を変更していない場合は、「－」を選択してください。</t>
        </r>
      </text>
    </comment>
    <comment ref="R14" authorId="0" shapeId="0" xr:uid="{2D628EEC-BEF3-403E-9EF1-D69B3D0457E2}">
      <text>
        <r>
          <rPr>
            <sz val="9"/>
            <color indexed="81"/>
            <rFont val="MS P ゴシック"/>
            <family val="3"/>
            <charset val="128"/>
          </rPr>
          <t>R6.11修正</t>
        </r>
      </text>
    </comment>
    <comment ref="V14" authorId="0" shapeId="0" xr:uid="{366A0236-D852-49C0-8996-677F2BF04CDC}">
      <text>
        <r>
          <rPr>
            <sz val="9"/>
            <color indexed="81"/>
            <rFont val="MS P ゴシック"/>
            <family val="3"/>
            <charset val="128"/>
          </rPr>
          <t>R6.11修正</t>
        </r>
      </text>
    </comment>
    <comment ref="Y14" authorId="0" shapeId="0" xr:uid="{0D6CD687-1237-45B1-BE96-2862D7AC5D31}">
      <text>
        <r>
          <rPr>
            <sz val="9"/>
            <color indexed="81"/>
            <rFont val="MS P ゴシック"/>
            <family val="3"/>
            <charset val="128"/>
          </rPr>
          <t>R6.11修正</t>
        </r>
      </text>
    </comment>
    <comment ref="AC14" authorId="0" shapeId="0" xr:uid="{B6AC8431-9A33-4A27-B58C-EF91991304CF}">
      <text>
        <r>
          <rPr>
            <sz val="9"/>
            <color indexed="81"/>
            <rFont val="MS P ゴシック"/>
            <family val="3"/>
            <charset val="128"/>
          </rPr>
          <t>R6.11修正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s>
  <commentList>
    <comment ref="DC89" authorId="0" shapeId="0" xr:uid="{A511B02C-EA69-4868-BA97-ACF7C2EDDA56}">
      <text>
        <r>
          <rPr>
            <sz val="11"/>
            <rFont val="ＭＳ Ｐゴシック"/>
            <family val="3"/>
            <charset val="128"/>
          </rPr>
          <t xml:space="preserve">鶴巻 明梨(tsurumaki-akari.2p2):
ここの表現を変えられたら良いのではないか
</t>
        </r>
      </text>
    </comment>
  </commentList>
</comments>
</file>

<file path=xl/sharedStrings.xml><?xml version="1.0" encoding="utf-8"?>
<sst xmlns="http://schemas.openxmlformats.org/spreadsheetml/2006/main" count="4626" uniqueCount="2317">
  <si>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8"/>
  </si>
  <si>
    <t>↓隠し列</t>
    <rPh sb="1" eb="2">
      <t>カク</t>
    </rPh>
    <rPh sb="3" eb="4">
      <t>レツ</t>
    </rPh>
    <phoneticPr fontId="8"/>
  </si>
  <si>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8"/>
  </si>
  <si>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6"/>
  </si>
  <si>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8"/>
  </si>
  <si>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8"/>
  </si>
  <si>
    <t>１　提出先に関する情報</t>
    <rPh sb="2" eb="4">
      <t>テイシュツ</t>
    </rPh>
    <rPh sb="4" eb="5">
      <t>サキ</t>
    </rPh>
    <rPh sb="6" eb="7">
      <t>カン</t>
    </rPh>
    <rPh sb="9" eb="11">
      <t>ジョウホウ</t>
    </rPh>
    <phoneticPr fontId="8"/>
  </si>
  <si>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8"/>
  </si>
  <si>
    <t>加算提出先</t>
    <rPh sb="0" eb="2">
      <t>カサン</t>
    </rPh>
    <rPh sb="2" eb="4">
      <t>テイシュツ</t>
    </rPh>
    <rPh sb="4" eb="5">
      <t>サキ</t>
    </rPh>
    <phoneticPr fontId="8"/>
  </si>
  <si>
    <t>○○市</t>
    <rPh sb="2" eb="3">
      <t>シ</t>
    </rPh>
    <phoneticPr fontId="11"/>
  </si>
  <si>
    <t>２　基本情報</t>
    <rPh sb="2" eb="4">
      <t>キホン</t>
    </rPh>
    <rPh sb="4" eb="6">
      <t>ジョウホウ</t>
    </rPh>
    <phoneticPr fontId="8"/>
  </si>
  <si>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8"/>
  </si>
  <si>
    <t>法人名</t>
    <rPh sb="0" eb="2">
      <t>ホウジン</t>
    </rPh>
    <rPh sb="2" eb="3">
      <t>メイ</t>
    </rPh>
    <phoneticPr fontId="8"/>
  </si>
  <si>
    <t>フリガナ</t>
    <phoneticPr fontId="8"/>
  </si>
  <si>
    <t>○○ケアサービス</t>
    <phoneticPr fontId="2"/>
  </si>
  <si>
    <t>名称</t>
    <rPh sb="0" eb="2">
      <t>メイショウ</t>
    </rPh>
    <phoneticPr fontId="8"/>
  </si>
  <si>
    <t>〒結合</t>
    <rPh sb="1" eb="3">
      <t>ケツゴウ</t>
    </rPh>
    <phoneticPr fontId="8"/>
  </si>
  <si>
    <t>法人住所</t>
    <rPh sb="0" eb="2">
      <t>ホウジン</t>
    </rPh>
    <rPh sb="2" eb="4">
      <t>ジュウショ</t>
    </rPh>
    <phoneticPr fontId="8"/>
  </si>
  <si>
    <t>〒</t>
    <phoneticPr fontId="8"/>
  </si>
  <si>
    <t>－</t>
  </si>
  <si>
    <t>住所１（番地・住居番号まで）</t>
    <rPh sb="0" eb="2">
      <t>ジュウショ</t>
    </rPh>
    <rPh sb="4" eb="6">
      <t>バンチ</t>
    </rPh>
    <rPh sb="7" eb="9">
      <t>ジュウキョ</t>
    </rPh>
    <rPh sb="9" eb="11">
      <t>バンゴウ</t>
    </rPh>
    <phoneticPr fontId="8"/>
  </si>
  <si>
    <t>千代田区霞が関 1－2－2</t>
    <phoneticPr fontId="2"/>
  </si>
  <si>
    <t>住所２（建物名等）</t>
    <rPh sb="0" eb="2">
      <t>ジュウショ</t>
    </rPh>
    <rPh sb="4" eb="6">
      <t>タテモノ</t>
    </rPh>
    <rPh sb="6" eb="7">
      <t>メイ</t>
    </rPh>
    <rPh sb="7" eb="8">
      <t>トウ</t>
    </rPh>
    <phoneticPr fontId="8"/>
  </si>
  <si>
    <t>○○ビル 18F</t>
  </si>
  <si>
    <t>法人代表者</t>
    <rPh sb="0" eb="2">
      <t>ホウジン</t>
    </rPh>
    <rPh sb="2" eb="5">
      <t>ダイヒョウシャ</t>
    </rPh>
    <phoneticPr fontId="8"/>
  </si>
  <si>
    <t>職名</t>
    <rPh sb="0" eb="2">
      <t>ショクメイ</t>
    </rPh>
    <phoneticPr fontId="8"/>
  </si>
  <si>
    <t>代表取締役</t>
    <rPh sb="0" eb="2">
      <t>ダイヒョウ</t>
    </rPh>
    <rPh sb="2" eb="5">
      <t>トリシマリヤク</t>
    </rPh>
    <phoneticPr fontId="11"/>
  </si>
  <si>
    <t>氏名</t>
    <rPh sb="0" eb="2">
      <t>シメイ</t>
    </rPh>
    <phoneticPr fontId="8"/>
  </si>
  <si>
    <t>厚労 花子</t>
    <rPh sb="0" eb="2">
      <t>コウロウ</t>
    </rPh>
    <rPh sb="3" eb="5">
      <t>ハナコ</t>
    </rPh>
    <phoneticPr fontId="11"/>
  </si>
  <si>
    <t>書類作成
担当者</t>
    <rPh sb="0" eb="2">
      <t>ショルイ</t>
    </rPh>
    <rPh sb="2" eb="4">
      <t>サクセイ</t>
    </rPh>
    <rPh sb="5" eb="8">
      <t>タントウシャ</t>
    </rPh>
    <phoneticPr fontId="8"/>
  </si>
  <si>
    <t>コウロウ タロウ</t>
  </si>
  <si>
    <t>厚労 太郎</t>
    <rPh sb="0" eb="2">
      <t>コウロウ</t>
    </rPh>
    <rPh sb="3" eb="5">
      <t>タロウ</t>
    </rPh>
    <phoneticPr fontId="11"/>
  </si>
  <si>
    <t>連絡先</t>
    <rPh sb="0" eb="3">
      <t>レンラクサキ</t>
    </rPh>
    <phoneticPr fontId="8"/>
  </si>
  <si>
    <t>電話番号</t>
    <rPh sb="0" eb="2">
      <t>デンワ</t>
    </rPh>
    <rPh sb="2" eb="4">
      <t>バンゴウ</t>
    </rPh>
    <phoneticPr fontId="8"/>
  </si>
  <si>
    <t>03-3571-XXXX</t>
  </si>
  <si>
    <t>E-mail</t>
    <phoneticPr fontId="8"/>
  </si>
  <si>
    <t>aaa@aaa.aa.jp</t>
  </si>
  <si>
    <t>３　加算対象事業所に関する情報</t>
    <rPh sb="2" eb="4">
      <t>カサン</t>
    </rPh>
    <rPh sb="4" eb="6">
      <t>タイショウ</t>
    </rPh>
    <rPh sb="6" eb="8">
      <t>ジギョウ</t>
    </rPh>
    <rPh sb="8" eb="9">
      <t>ショ</t>
    </rPh>
    <rPh sb="10" eb="11">
      <t>カン</t>
    </rPh>
    <rPh sb="13" eb="15">
      <t>ジョウホウ</t>
    </rPh>
    <phoneticPr fontId="8"/>
  </si>
  <si>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8"/>
  </si>
  <si>
    <t>通し番号</t>
    <rPh sb="0" eb="1">
      <t>トオ</t>
    </rPh>
    <rPh sb="2" eb="4">
      <t>バンゴウ</t>
    </rPh>
    <phoneticPr fontId="8"/>
  </si>
  <si>
    <t>介護保険事業所番号</t>
    <rPh sb="0" eb="2">
      <t>カイゴ</t>
    </rPh>
    <rPh sb="2" eb="4">
      <t>ホケン</t>
    </rPh>
    <rPh sb="4" eb="6">
      <t>ジギョウ</t>
    </rPh>
    <rPh sb="6" eb="7">
      <t>ショ</t>
    </rPh>
    <rPh sb="7" eb="9">
      <t>バンゴウ</t>
    </rPh>
    <phoneticPr fontId="8"/>
  </si>
  <si>
    <t>指定権者名</t>
    <rPh sb="0" eb="2">
      <t>シテイ</t>
    </rPh>
    <rPh sb="2" eb="3">
      <t>ケン</t>
    </rPh>
    <rPh sb="3" eb="4">
      <t>ジャ</t>
    </rPh>
    <rPh sb="4" eb="5">
      <t>メイ</t>
    </rPh>
    <phoneticPr fontId="8"/>
  </si>
  <si>
    <t>事業所の所在地</t>
    <rPh sb="0" eb="3">
      <t>ジギョウショ</t>
    </rPh>
    <rPh sb="4" eb="7">
      <t>ショザイチ</t>
    </rPh>
    <phoneticPr fontId="8"/>
  </si>
  <si>
    <t>事業所名</t>
    <rPh sb="0" eb="2">
      <t>ジギョウ</t>
    </rPh>
    <rPh sb="2" eb="3">
      <t>ショ</t>
    </rPh>
    <rPh sb="3" eb="4">
      <t>メイ</t>
    </rPh>
    <phoneticPr fontId="8"/>
  </si>
  <si>
    <t>サービス名</t>
    <rPh sb="4" eb="5">
      <t>メイ</t>
    </rPh>
    <phoneticPr fontId="8"/>
  </si>
  <si>
    <t>都道府県</t>
    <rPh sb="0" eb="4">
      <t>トドウフケン</t>
    </rPh>
    <phoneticPr fontId="8"/>
  </si>
  <si>
    <t>市区町村</t>
    <rPh sb="0" eb="2">
      <t>シク</t>
    </rPh>
    <rPh sb="2" eb="4">
      <t>チョウソン</t>
    </rPh>
    <phoneticPr fontId="8"/>
  </si>
  <si>
    <t>東京都</t>
    <rPh sb="0" eb="3">
      <t>トウキョウト</t>
    </rPh>
    <phoneticPr fontId="8"/>
  </si>
  <si>
    <t>東京都</t>
  </si>
  <si>
    <t>千代田区</t>
  </si>
  <si>
    <t>○○ケアセンター</t>
    <phoneticPr fontId="17"/>
  </si>
  <si>
    <t>訪問介護</t>
  </si>
  <si>
    <t>訪問型サービス（総合事業）</t>
  </si>
  <si>
    <t>通所介護</t>
  </si>
  <si>
    <t>（介護予防）小規模多機能型居宅介護</t>
  </si>
  <si>
    <t>千葉県</t>
  </si>
  <si>
    <t>千葉市</t>
  </si>
  <si>
    <t>介護老人福祉施設</t>
  </si>
  <si>
    <t>（介護予防）短期入所生活介護</t>
  </si>
  <si>
    <t>別紙様式３－１</t>
    <rPh sb="0" eb="2">
      <t>ベッシ</t>
    </rPh>
    <rPh sb="2" eb="4">
      <t>ヨウシキ</t>
    </rPh>
    <phoneticPr fontId="8"/>
  </si>
  <si>
    <t>提出先</t>
    <rPh sb="0" eb="2">
      <t>テイシュツ</t>
    </rPh>
    <rPh sb="2" eb="3">
      <t>サキ</t>
    </rPh>
    <phoneticPr fontId="8"/>
  </si>
  <si>
    <t>介護職員等処遇改善加算等 実績報告書（令和６年度）</t>
    <rPh sb="0" eb="3">
      <t>ホウコクショ</t>
    </rPh>
    <rPh sb="4" eb="6">
      <t>レイワ</t>
    </rPh>
    <rPh sb="11" eb="12">
      <t>トウ</t>
    </rPh>
    <rPh sb="13" eb="15">
      <t>ジッセキ</t>
    </rPh>
    <rPh sb="15" eb="17">
      <t>ホウコク</t>
    </rPh>
    <rPh sb="17" eb="18">
      <t>ショ</t>
    </rPh>
    <phoneticPr fontId="8"/>
  </si>
  <si>
    <t>１　基本情報</t>
    <rPh sb="2" eb="4">
      <t>キホン</t>
    </rPh>
    <rPh sb="4" eb="6">
      <t>ジョウホウ</t>
    </rPh>
    <phoneticPr fontId="8"/>
  </si>
  <si>
    <t>法人所在地</t>
    <rPh sb="0" eb="2">
      <t>ホウジン</t>
    </rPh>
    <rPh sb="2" eb="5">
      <t>ショザイチ</t>
    </rPh>
    <phoneticPr fontId="8"/>
  </si>
  <si>
    <t>書類作成担当者</t>
    <rPh sb="0" eb="2">
      <t>ショルイ</t>
    </rPh>
    <rPh sb="2" eb="4">
      <t>サクセイ</t>
    </rPh>
    <rPh sb="4" eb="7">
      <t>タントウシャ</t>
    </rPh>
    <phoneticPr fontId="8"/>
  </si>
  <si>
    <t>２　実績報告について</t>
    <rPh sb="2" eb="4">
      <t>ジッセキ</t>
    </rPh>
    <rPh sb="4" eb="6">
      <t>ホウコク</t>
    </rPh>
    <phoneticPr fontId="8"/>
  </si>
  <si>
    <t>（１）加算額以上の賃金改善について（全体）</t>
    <rPh sb="3" eb="6">
      <t>カサンガク</t>
    </rPh>
    <rPh sb="6" eb="8">
      <t>イジョウ</t>
    </rPh>
    <rPh sb="9" eb="11">
      <t>チンギン</t>
    </rPh>
    <rPh sb="11" eb="13">
      <t>カイゼン</t>
    </rPh>
    <rPh sb="18" eb="20">
      <t>ゼンタイ</t>
    </rPh>
    <phoneticPr fontId="8"/>
  </si>
  <si>
    <t>算定した加算の合計</t>
    <rPh sb="0" eb="2">
      <t>サンテイ</t>
    </rPh>
    <rPh sb="4" eb="6">
      <t>カサン</t>
    </rPh>
    <rPh sb="7" eb="9">
      <t>ゴウケイ</t>
    </rPh>
    <phoneticPr fontId="8"/>
  </si>
  <si>
    <t>①</t>
    <phoneticPr fontId="8"/>
  </si>
  <si>
    <t>令和６年度の加算額</t>
    <phoneticPr fontId="8"/>
  </si>
  <si>
    <t>円</t>
    <rPh sb="0" eb="1">
      <t>エン</t>
    </rPh>
    <phoneticPr fontId="8"/>
  </si>
  <si>
    <t>ⅰ）</t>
    <phoneticPr fontId="8"/>
  </si>
  <si>
    <t>うち、令和５年度と比較して令和６年度に増加した加算額</t>
    <rPh sb="23" eb="25">
      <t>カサン</t>
    </rPh>
    <phoneticPr fontId="8"/>
  </si>
  <si>
    <t>ア</t>
    <phoneticPr fontId="8"/>
  </si>
  <si>
    <t>うち、令和７年度の賃金改善に充てるために繰り越す部分の額</t>
    <phoneticPr fontId="8"/>
  </si>
  <si>
    <t>←</t>
    <phoneticPr fontId="8"/>
  </si>
  <si>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8"/>
  </si>
  <si>
    <t>②</t>
    <phoneticPr fontId="8"/>
  </si>
  <si>
    <t>令和６年度に賃金改善が必要な額（a - c）</t>
    <rPh sb="0" eb="2">
      <t>レイワ</t>
    </rPh>
    <rPh sb="3" eb="5">
      <t>ネンド</t>
    </rPh>
    <rPh sb="6" eb="8">
      <t>チンギン</t>
    </rPh>
    <rPh sb="8" eb="10">
      <t>カイゼン</t>
    </rPh>
    <rPh sb="11" eb="13">
      <t>ヒツヨウ</t>
    </rPh>
    <rPh sb="14" eb="15">
      <t>ガク</t>
    </rPh>
    <phoneticPr fontId="8"/>
  </si>
  <si>
    <t>！③賃金改善額 (e) が ②賃金改善が必要な額 (d) を下回っています。</t>
    <phoneticPr fontId="8"/>
  </si>
  <si>
    <t>③</t>
    <phoneticPr fontId="8"/>
  </si>
  <si>
    <r>
      <t xml:space="preserve">令和６年度の賃金改善額
</t>
    </r>
    <r>
      <rPr>
        <b/>
        <sz val="9"/>
        <rFont val="ＭＳ Ｐゴシック"/>
        <family val="3"/>
        <charset val="128"/>
      </rPr>
      <t>（②の額以上となること）</t>
    </r>
    <rPh sb="6" eb="8">
      <t>チンギン</t>
    </rPh>
    <phoneticPr fontId="8"/>
  </si>
  <si>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8"/>
  </si>
  <si>
    <t>④</t>
    <phoneticPr fontId="8"/>
  </si>
  <si>
    <t>令和５年度と比較して令和６年度に増加する加算額（繰越分を除く。）（b - c）</t>
    <rPh sb="20" eb="22">
      <t>カサン</t>
    </rPh>
    <rPh sb="22" eb="23">
      <t>ガク</t>
    </rPh>
    <rPh sb="24" eb="25">
      <t>ク</t>
    </rPh>
    <rPh sb="25" eb="26">
      <t>コ</t>
    </rPh>
    <rPh sb="26" eb="27">
      <t>ブン</t>
    </rPh>
    <rPh sb="28" eb="29">
      <t>ノゾ</t>
    </rPh>
    <phoneticPr fontId="8"/>
  </si>
  <si>
    <t>⑤</t>
    <phoneticPr fontId="8"/>
  </si>
  <si>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8"/>
  </si>
  <si>
    <t>⑥</t>
    <phoneticPr fontId="8"/>
  </si>
  <si>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8"/>
  </si>
  <si>
    <t>！⑦令和６年度の新たな賃金改善額 (i = g + h) が ④令和６年度に増加する加算額 (f) を下回っています。</t>
    <phoneticPr fontId="8"/>
  </si>
  <si>
    <t>⑦</t>
    <phoneticPr fontId="8"/>
  </si>
  <si>
    <t>新たな賃金改善額の合計（g + h）</t>
    <rPh sb="0" eb="1">
      <t>アラ</t>
    </rPh>
    <rPh sb="3" eb="5">
      <t>チンギン</t>
    </rPh>
    <rPh sb="5" eb="7">
      <t>カイゼン</t>
    </rPh>
    <rPh sb="7" eb="8">
      <t>ガク</t>
    </rPh>
    <rPh sb="9" eb="11">
      <t>ゴウケイ</t>
    </rPh>
    <phoneticPr fontId="8"/>
  </si>
  <si>
    <t>！記入が必要な箇所が埋まっていません。</t>
    <rPh sb="1" eb="3">
      <t>キニュウ</t>
    </rPh>
    <rPh sb="4" eb="6">
      <t>ヒツヨウ</t>
    </rPh>
    <rPh sb="7" eb="9">
      <t>カショ</t>
    </rPh>
    <rPh sb="10" eb="11">
      <t>ウ</t>
    </rPh>
    <phoneticPr fontId="8"/>
  </si>
  <si>
    <t>⑧</t>
    <phoneticPr fontId="8"/>
  </si>
  <si>
    <t>ベースアップの実施</t>
  </si>
  <si>
    <t>実施した</t>
    <rPh sb="0" eb="2">
      <t>ジッシ</t>
    </rPh>
    <phoneticPr fontId="8"/>
  </si>
  <si>
    <t>実施した場合、ベースアップ率</t>
    <rPh sb="0" eb="2">
      <t>ジッシ</t>
    </rPh>
    <rPh sb="4" eb="6">
      <t>バアイ</t>
    </rPh>
    <rPh sb="13" eb="14">
      <t>リツ</t>
    </rPh>
    <phoneticPr fontId="8"/>
  </si>
  <si>
    <t>実施していない場合、やむを得ない事情</t>
    <rPh sb="0" eb="2">
      <t>ジッシ</t>
    </rPh>
    <rPh sb="7" eb="9">
      <t>バアイ</t>
    </rPh>
    <rPh sb="13" eb="14">
      <t>エ</t>
    </rPh>
    <rPh sb="16" eb="18">
      <t>ジジョウ</t>
    </rPh>
    <phoneticPr fontId="8"/>
  </si>
  <si>
    <t>実施していない</t>
    <rPh sb="0" eb="2">
      <t>ジッシ</t>
    </rPh>
    <phoneticPr fontId="8"/>
  </si>
  <si>
    <t>【記入上の注意】</t>
    <rPh sb="1" eb="3">
      <t>キニュウ</t>
    </rPh>
    <rPh sb="3" eb="4">
      <t>ジョウ</t>
    </rPh>
    <rPh sb="5" eb="7">
      <t>チュウイ</t>
    </rPh>
    <phoneticPr fontId="8"/>
  </si>
  <si>
    <t>・</t>
    <phoneticPr fontId="8"/>
  </si>
  <si>
    <t>(e)・(g)・(h)には、新加算等の算定により実施する介護職員の賃金改善の額を計算し、記入すること。その際、加算による賃金改善を行った場合の法定福利費等の事業主負担の増加分を含めることができる。</t>
    <rPh sb="14" eb="15">
      <t>シン</t>
    </rPh>
    <rPh sb="17" eb="18">
      <t>トウ</t>
    </rPh>
    <rPh sb="44" eb="46">
      <t>キニュウ</t>
    </rPh>
    <rPh sb="53" eb="54">
      <t>サイ</t>
    </rPh>
    <phoneticPr fontId="8"/>
  </si>
  <si>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8"/>
  </si>
  <si>
    <t>（２）加算以外の部分で賃金水準を下げないことについて</t>
    <rPh sb="3" eb="5">
      <t>カサン</t>
    </rPh>
    <rPh sb="5" eb="7">
      <t>イガイ</t>
    </rPh>
    <rPh sb="8" eb="10">
      <t>ブブン</t>
    </rPh>
    <rPh sb="11" eb="13">
      <t>チンギン</t>
    </rPh>
    <rPh sb="13" eb="15">
      <t>スイジュン</t>
    </rPh>
    <rPh sb="16" eb="17">
      <t>サ</t>
    </rPh>
    <phoneticPr fontId="8"/>
  </si>
  <si>
    <t>令和６年度の加算の影響を除いた賃金額</t>
    <phoneticPr fontId="8"/>
  </si>
  <si>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具体的には、「令和６年度の賃金の総額（k）」から「令和６年度の賃金改善額(l)」及び「令和６年４・５月分の処遇改善支援補助金の総額(m)」を除いた額（i = k - l - m）と、「令和５年度の賃金の総額(o)」から令和５年度の各加算額、補助金額及び独自の賃金改善額  (p + q + r + s + t) 」を除いた額 {n = o - (p + q + r + s + t)}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phoneticPr fontId="8"/>
  </si>
  <si>
    <t>（ア）令和６年度の賃金の総額</t>
    <rPh sb="3" eb="5">
      <t xml:space="preserve">レイワ </t>
    </rPh>
    <rPh sb="6" eb="8">
      <t>ホンネンド</t>
    </rPh>
    <rPh sb="9" eb="11">
      <t>チンギン</t>
    </rPh>
    <rPh sb="12" eb="14">
      <t>ソウガク</t>
    </rPh>
    <phoneticPr fontId="8"/>
  </si>
  <si>
    <t>（イ）令和６年度の賃金改善額（再掲）</t>
    <rPh sb="3" eb="5">
      <t>レイワ</t>
    </rPh>
    <rPh sb="6" eb="8">
      <t>ネンド</t>
    </rPh>
    <rPh sb="9" eb="11">
      <t>チンギン</t>
    </rPh>
    <rPh sb="11" eb="13">
      <t>カイゼン</t>
    </rPh>
    <rPh sb="13" eb="14">
      <t>ガク</t>
    </rPh>
    <rPh sb="15" eb="17">
      <t>サイケイ</t>
    </rPh>
    <phoneticPr fontId="8"/>
  </si>
  <si>
    <t>（ウ）令和６年４・５月分の処遇改善支援補助金
     の総額</t>
    <rPh sb="3" eb="5">
      <t>レイワ</t>
    </rPh>
    <rPh sb="6" eb="7">
      <t>ネン</t>
    </rPh>
    <rPh sb="10" eb="11">
      <t>ガツ</t>
    </rPh>
    <rPh sb="11" eb="12">
      <t>ブン</t>
    </rPh>
    <rPh sb="13" eb="15">
      <t>ショグウ</t>
    </rPh>
    <rPh sb="15" eb="17">
      <t>カイゼン</t>
    </rPh>
    <rPh sb="17" eb="19">
      <t>シエン</t>
    </rPh>
    <rPh sb="19" eb="22">
      <t>ホジョキン</t>
    </rPh>
    <rPh sb="29" eb="31">
      <t>ソウガク</t>
    </rPh>
    <phoneticPr fontId="8"/>
  </si>
  <si>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8"/>
  </si>
  <si>
    <t>(ア)令和５年度の賃金の総額</t>
    <rPh sb="3" eb="5">
      <t xml:space="preserve">レイワ </t>
    </rPh>
    <phoneticPr fontId="8"/>
  </si>
  <si>
    <t>(イ)令和５年度の旧処遇改善加算の総額</t>
    <rPh sb="3" eb="5">
      <t xml:space="preserve">レイワ </t>
    </rPh>
    <rPh sb="9" eb="10">
      <t>キュウ</t>
    </rPh>
    <phoneticPr fontId="8"/>
  </si>
  <si>
    <t>(ウ)令和５年度の旧特定加算の総額</t>
    <rPh sb="3" eb="5">
      <t xml:space="preserve">レイワ </t>
    </rPh>
    <rPh sb="9" eb="10">
      <t>キュウ</t>
    </rPh>
    <phoneticPr fontId="8"/>
  </si>
  <si>
    <t>(エ)令和５年度の旧ベースアップ等加算の総額</t>
    <rPh sb="3" eb="5">
      <t xml:space="preserve">レイワ </t>
    </rPh>
    <rPh sb="9" eb="10">
      <t>キュウ</t>
    </rPh>
    <phoneticPr fontId="8"/>
  </si>
  <si>
    <t>(オ)令和６年２・３月分の処遇改善支援補助金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8"/>
  </si>
  <si>
    <t>(カ)令和５年度の各介護サービス事業者等の
     独自の賃金改善額</t>
    <rPh sb="3" eb="5">
      <t xml:space="preserve">レイワ </t>
    </rPh>
    <phoneticPr fontId="8"/>
  </si>
  <si>
    <t>(o)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8"/>
  </si>
  <si>
    <t>(p)～(r)は、国民健康保険団体連合会から送付される「介護職員処遇改善加算等総額のお知らせ」及び「介護職員処遇改善加算等内訳のお知らせ」に基づいて記入すること。(m)・(s)は、国民健康保険団体連合会から送付される「介護職員処遇改善支援補助金 支払額通知書」及び「介護職員処遇改善支援補助金 支払額内訳書」に基づいて記載すること。</t>
    <rPh sb="9" eb="11">
      <t>コクミン</t>
    </rPh>
    <rPh sb="11" eb="13">
      <t>ケンコウ</t>
    </rPh>
    <rPh sb="13" eb="15">
      <t>ホケン</t>
    </rPh>
    <rPh sb="15" eb="17">
      <t>ダンタイ</t>
    </rPh>
    <rPh sb="17" eb="20">
      <t>レンゴウカイ</t>
    </rPh>
    <rPh sb="22" eb="24">
      <t>ソウフ</t>
    </rPh>
    <rPh sb="47" eb="48">
      <t>オヨ</t>
    </rPh>
    <rPh sb="70" eb="71">
      <t>モト</t>
    </rPh>
    <rPh sb="74" eb="76">
      <t>キニュウ</t>
    </rPh>
    <phoneticPr fontId="8"/>
  </si>
  <si>
    <t>②カ (t)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に計上する金額がある場合には、必ず「２（３）　令和５年度の独自の賃金改善（処遇改善加算等の配分以外の独自の賃金額）」欄に支給額、方法等の具体的な賃金改善の内容を記載すること。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8"/>
  </si>
  <si>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8"/>
  </si>
  <si>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8"/>
  </si>
  <si>
    <t>独自の賃金改善の具体的な取組内容</t>
    <rPh sb="0" eb="2">
      <t>ドクジ</t>
    </rPh>
    <rPh sb="3" eb="5">
      <t>チンギン</t>
    </rPh>
    <rPh sb="5" eb="7">
      <t>カイゼン</t>
    </rPh>
    <rPh sb="8" eb="11">
      <t>グタイテキ</t>
    </rPh>
    <rPh sb="12" eb="14">
      <t>トリクミ</t>
    </rPh>
    <rPh sb="14" eb="16">
      <t>ナイヨウ</t>
    </rPh>
    <phoneticPr fontId="8"/>
  </si>
  <si>
    <t>独自の賃金改善額の算定根拠</t>
    <rPh sb="0" eb="2">
      <t>ドクジ</t>
    </rPh>
    <rPh sb="3" eb="5">
      <t>チンギン</t>
    </rPh>
    <rPh sb="5" eb="7">
      <t>カイゼン</t>
    </rPh>
    <rPh sb="7" eb="8">
      <t>ガク</t>
    </rPh>
    <rPh sb="9" eb="11">
      <t>サンテイ</t>
    </rPh>
    <rPh sb="11" eb="13">
      <t>コンキョ</t>
    </rPh>
    <phoneticPr fontId="8"/>
  </si>
  <si>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8"/>
  </si>
  <si>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8"/>
  </si>
  <si>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8"/>
  </si>
  <si>
    <t>！この欄は直接要件には影響しませんが、②が①以上となっていません。</t>
    <rPh sb="3" eb="4">
      <t>ラン</t>
    </rPh>
    <rPh sb="5" eb="7">
      <t>チョクセツ</t>
    </rPh>
    <rPh sb="7" eb="9">
      <t>ヨウケン</t>
    </rPh>
    <rPh sb="11" eb="13">
      <t>エイキョウ</t>
    </rPh>
    <rPh sb="22" eb="24">
      <t>イジョウ</t>
    </rPh>
    <phoneticPr fontId="8"/>
  </si>
  <si>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8"/>
  </si>
  <si>
    <t>（</t>
    <phoneticPr fontId="8"/>
  </si>
  <si>
    <t>）</t>
    <phoneticPr fontId="8"/>
  </si>
  <si>
    <t>％</t>
    <phoneticPr fontId="8"/>
  </si>
  <si>
    <t>！旧ベースアップ等加算相当の加算額の2/3以上の新規の月額賃金改善を行っていません。</t>
    <rPh sb="8" eb="9">
      <t>トウ</t>
    </rPh>
    <rPh sb="14" eb="17">
      <t>カサンガク</t>
    </rPh>
    <rPh sb="31" eb="33">
      <t>カイゼン</t>
    </rPh>
    <rPh sb="34" eb="35">
      <t>オコナ</t>
    </rPh>
    <phoneticPr fontId="8"/>
  </si>
  <si>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8"/>
  </si>
  <si>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8"/>
  </si>
  <si>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8"/>
  </si>
  <si>
    <t>⇒</t>
    <phoneticPr fontId="8"/>
  </si>
  <si>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8"/>
  </si>
  <si>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8"/>
  </si>
  <si>
    <t>！チェックボックスにチェック（✔）が入っていません。</t>
    <phoneticPr fontId="8"/>
  </si>
  <si>
    <t>【令和６年４月・５月に新規にベースアップ等加算を算定する場合】</t>
    <rPh sb="20" eb="21">
      <t>トウ</t>
    </rPh>
    <rPh sb="21" eb="23">
      <t>カサン</t>
    </rPh>
    <rPh sb="24" eb="26">
      <t>サンテイ</t>
    </rPh>
    <phoneticPr fontId="8"/>
  </si>
  <si>
    <t>介護職員とその他の職種のそれぞれについて、賃金改善の見込額の３分の２以上を、ベースアップ等（基本給又は決まって毎月支払われる手当の引上げ）に充てられる計画になっていること</t>
    <phoneticPr fontId="8"/>
  </si>
  <si>
    <t>①新規に算定した旧ベースアップ等加算の額</t>
    <rPh sb="1" eb="3">
      <t>シンキ</t>
    </rPh>
    <rPh sb="4" eb="6">
      <t>サンテイ</t>
    </rPh>
    <rPh sb="8" eb="9">
      <t>キュウ</t>
    </rPh>
    <rPh sb="15" eb="16">
      <t>トウ</t>
    </rPh>
    <rPh sb="16" eb="18">
      <t>カサン</t>
    </rPh>
    <rPh sb="19" eb="20">
      <t>ガク</t>
    </rPh>
    <phoneticPr fontId="8"/>
  </si>
  <si>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8"/>
  </si>
  <si>
    <t>介護職員</t>
    <rPh sb="0" eb="2">
      <t>カイゴ</t>
    </rPh>
    <rPh sb="2" eb="4">
      <t>ショクイン</t>
    </rPh>
    <phoneticPr fontId="8"/>
  </si>
  <si>
    <t>ⅰ）旧ベースアップ等加算による賃金改善の見込額</t>
    <rPh sb="2" eb="3">
      <t>キュウ</t>
    </rPh>
    <rPh sb="9" eb="10">
      <t>トウ</t>
    </rPh>
    <rPh sb="10" eb="12">
      <t>カサン</t>
    </rPh>
    <phoneticPr fontId="8"/>
  </si>
  <si>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8"/>
  </si>
  <si>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8"/>
  </si>
  <si>
    <t>その他の職員</t>
    <rPh sb="2" eb="3">
      <t>タ</t>
    </rPh>
    <rPh sb="4" eb="6">
      <t>ショクイン</t>
    </rPh>
    <phoneticPr fontId="8"/>
  </si>
  <si>
    <t>ⅱ）旧ベースアップ等加算による賃金改善の見込額</t>
    <rPh sb="2" eb="3">
      <t>キュウ</t>
    </rPh>
    <rPh sb="9" eb="10">
      <t>トウ</t>
    </rPh>
    <rPh sb="10" eb="12">
      <t>カサン</t>
    </rPh>
    <phoneticPr fontId="8"/>
  </si>
  <si>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8"/>
  </si>
  <si>
    <t>（３）キャリアパス要件Ⅰ・Ⅱ</t>
    <rPh sb="9" eb="11">
      <t>ヨウケン</t>
    </rPh>
    <phoneticPr fontId="8"/>
  </si>
  <si>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8"/>
  </si>
  <si>
    <t>【新加算Ⅰ～Ⅳ・Ⅴ⑴～⑹・Ⅴ⑻・Ⅴ⑾、旧処遇Ⅰ・Ⅱ】</t>
    <rPh sb="19" eb="20">
      <t>キュウ</t>
    </rPh>
    <rPh sb="20" eb="22">
      <t>ショグウ</t>
    </rPh>
    <phoneticPr fontId="8"/>
  </si>
  <si>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8"/>
  </si>
  <si>
    <t>【新加算Ⅴ⑺・Ⅴ⑼・Ⅴ⑽・Ⅴ⑿～⒁、旧処遇Ⅲ】</t>
    <rPh sb="19" eb="21">
      <t>ショグウ</t>
    </rPh>
    <phoneticPr fontId="8"/>
  </si>
  <si>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8"/>
  </si>
  <si>
    <t>キャリアパス要件Ⅰ（任用要件・賃金体系の整備等）　</t>
    <rPh sb="10" eb="12">
      <t>ニンヨウ</t>
    </rPh>
    <rPh sb="12" eb="14">
      <t>ヨウケン</t>
    </rPh>
    <phoneticPr fontId="8"/>
  </si>
  <si>
    <t>次のイからハまでのすべての基準を満たす。</t>
    <rPh sb="13" eb="15">
      <t>キジュン</t>
    </rPh>
    <phoneticPr fontId="8"/>
  </si>
  <si>
    <t>イ</t>
    <phoneticPr fontId="8"/>
  </si>
  <si>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8"/>
  </si>
  <si>
    <t>ロ</t>
    <phoneticPr fontId="8"/>
  </si>
  <si>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8"/>
  </si>
  <si>
    <t>ハ</t>
    <phoneticPr fontId="8"/>
  </si>
  <si>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8"/>
  </si>
  <si>
    <t>キャリアパス要件Ⅱ（研修の実施等）　</t>
    <rPh sb="10" eb="12">
      <t>ケンシュウ</t>
    </rPh>
    <rPh sb="13" eb="15">
      <t>ジッシ</t>
    </rPh>
    <phoneticPr fontId="8"/>
  </si>
  <si>
    <t>次のイとロの両方の基準を満たす。</t>
    <rPh sb="6" eb="8">
      <t>リョウホウ</t>
    </rPh>
    <rPh sb="9" eb="11">
      <t>キジュン</t>
    </rPh>
    <phoneticPr fontId="8"/>
  </si>
  <si>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8"/>
  </si>
  <si>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8"/>
  </si>
  <si>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8"/>
  </si>
  <si>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8"/>
  </si>
  <si>
    <t>資格取得のための支援の実施</t>
    <rPh sb="0" eb="2">
      <t>シカク</t>
    </rPh>
    <rPh sb="2" eb="4">
      <t>シュトク</t>
    </rPh>
    <rPh sb="8" eb="10">
      <t>シエン</t>
    </rPh>
    <rPh sb="11" eb="13">
      <t>ジッシ</t>
    </rPh>
    <phoneticPr fontId="8"/>
  </si>
  <si>
    <t>※当該取組の内容について以下に記載すること</t>
    <rPh sb="1" eb="3">
      <t>トウガイ</t>
    </rPh>
    <rPh sb="3" eb="5">
      <t>トリクミ</t>
    </rPh>
    <rPh sb="6" eb="8">
      <t>ナイヨウ</t>
    </rPh>
    <rPh sb="12" eb="14">
      <t>イカ</t>
    </rPh>
    <rPh sb="15" eb="17">
      <t>キサイ</t>
    </rPh>
    <phoneticPr fontId="8"/>
  </si>
  <si>
    <t>イについて、全ての介護職員に周知している。</t>
    <rPh sb="6" eb="7">
      <t>スベ</t>
    </rPh>
    <phoneticPr fontId="8"/>
  </si>
  <si>
    <t>（４）キャリアパス要件Ⅲ　</t>
    <rPh sb="9" eb="11">
      <t>ヨウケン</t>
    </rPh>
    <phoneticPr fontId="8"/>
  </si>
  <si>
    <t>【新加算Ⅰ～Ⅲ、Ⅴ⑴・⑶・⑻、旧処遇Ⅰ】</t>
  </si>
  <si>
    <t>キャリアパス要件Ⅲ（昇給の仕組みの整備等）</t>
    <rPh sb="6" eb="8">
      <t>ヨウケン</t>
    </rPh>
    <rPh sb="10" eb="12">
      <t>ショウキュウ</t>
    </rPh>
    <rPh sb="13" eb="15">
      <t>シク</t>
    </rPh>
    <rPh sb="17" eb="19">
      <t>セイビ</t>
    </rPh>
    <rPh sb="19" eb="20">
      <t>トウ</t>
    </rPh>
    <phoneticPr fontId="8"/>
  </si>
  <si>
    <t>介護職員について、経験若しくは資格等に応じて昇給する仕組み又は一定の基準に基づき定期に昇給を判定する仕組みを設けている。</t>
    <phoneticPr fontId="8"/>
  </si>
  <si>
    <t>具体的な仕組みの内容（該当するもの全てにチェック（✔）すること。）</t>
    <phoneticPr fontId="8"/>
  </si>
  <si>
    <t>経験に応じて昇給する仕組み
※「勤続年数」や「経験年数」などに応じて昇給する仕組みを指す。</t>
    <phoneticPr fontId="8"/>
  </si>
  <si>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8"/>
  </si>
  <si>
    <t>一定の基準に基づき定期に昇給を判定する仕組み
※「実技試験」や「人事評価」などの結果に基づき昇給する仕組みを指す。ただし、客観的な評価基準や昇給条件が明文化されていることを要する。</t>
    <phoneticPr fontId="8"/>
  </si>
  <si>
    <t>（５）キャリアパス要件Ⅳ（改善後の賃金要件）　</t>
    <rPh sb="9" eb="11">
      <t>ヨウケン</t>
    </rPh>
    <phoneticPr fontId="8"/>
  </si>
  <si>
    <t>【新加算Ⅰ・Ⅱ、Ⅴ⑴～⑺・⑼・⑽・⑿、旧特定Ⅰ・Ⅱ】</t>
  </si>
  <si>
    <t>キャリアパス要件Ⅳ　次のイとロ両方の基準を満たす。</t>
    <rPh sb="6" eb="8">
      <t>ヨウケン</t>
    </rPh>
    <rPh sb="15" eb="17">
      <t>リョウホウ</t>
    </rPh>
    <rPh sb="18" eb="20">
      <t>キジュン</t>
    </rPh>
    <phoneticPr fontId="8"/>
  </si>
  <si>
    <t>旧特定加算Ⅰ・Ⅱの要件（４・５月）</t>
    <rPh sb="0" eb="1">
      <t>キュウ</t>
    </rPh>
    <rPh sb="1" eb="3">
      <t>トクテイ</t>
    </rPh>
    <rPh sb="3" eb="5">
      <t>カサン</t>
    </rPh>
    <rPh sb="9" eb="11">
      <t>ヨウケン</t>
    </rPh>
    <rPh sb="15" eb="16">
      <t>ガツ</t>
    </rPh>
    <phoneticPr fontId="8"/>
  </si>
  <si>
    <t>（別紙様式3-2「キャリアパス要件Ⅳについて」の欄から転記）</t>
    <rPh sb="1" eb="3">
      <t>ベッシ</t>
    </rPh>
    <rPh sb="3" eb="5">
      <t>ヨウシキ</t>
    </rPh>
    <rPh sb="24" eb="25">
      <t>ラン</t>
    </rPh>
    <rPh sb="27" eb="29">
      <t>テンキ</t>
    </rPh>
    <phoneticPr fontId="8"/>
  </si>
  <si>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8"/>
  </si>
  <si>
    <t>（別紙様式3-3「キャリアパス要件Ⅳについて」の欄から転記）</t>
    <rPh sb="1" eb="3">
      <t>ベッシ</t>
    </rPh>
    <rPh sb="3" eb="5">
      <t>ヨウシキ</t>
    </rPh>
    <rPh sb="24" eb="25">
      <t>ラン</t>
    </rPh>
    <rPh sb="27" eb="29">
      <t>テンキ</t>
    </rPh>
    <phoneticPr fontId="8"/>
  </si>
  <si>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8"/>
  </si>
  <si>
    <t>⇒上記のいずれかまたは全てに「×」が付いた場合、この欄に記入すること</t>
    <rPh sb="1" eb="3">
      <t>ジョウキ</t>
    </rPh>
    <rPh sb="11" eb="12">
      <t>スベ</t>
    </rPh>
    <phoneticPr fontId="8"/>
  </si>
  <si>
    <t>！キャリアパス要件Ⅳの欄に「×」があるのに、左のチェックボックスにチェック（✔）が入っていません。</t>
    <rPh sb="7" eb="9">
      <t>ヨウケン</t>
    </rPh>
    <rPh sb="11" eb="12">
      <t>ラン</t>
    </rPh>
    <rPh sb="22" eb="23">
      <t>ヒダリ</t>
    </rPh>
    <phoneticPr fontId="8"/>
  </si>
  <si>
    <t>「月額平均８万円の処遇改善又は改善後の賃金が年額440万円以上となる者」を設定できない場合その理由</t>
    <phoneticPr fontId="8"/>
  </si>
  <si>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4"/>
  </si>
  <si>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4"/>
  </si>
  <si>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8"/>
  </si>
  <si>
    <t>その他（</t>
    <rPh sb="2" eb="3">
      <t>タ</t>
    </rPh>
    <phoneticPr fontId="8"/>
  </si>
  <si>
    <t>！「その他」にチェック（✔）した場合は、具体的な内容を記載してください。</t>
    <rPh sb="4" eb="5">
      <t>タ</t>
    </rPh>
    <rPh sb="16" eb="18">
      <t>バアイ</t>
    </rPh>
    <rPh sb="20" eb="22">
      <t>グタイ</t>
    </rPh>
    <phoneticPr fontId="8"/>
  </si>
  <si>
    <t>（６）職場環境等要件</t>
    <phoneticPr fontId="8"/>
  </si>
  <si>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8"/>
  </si>
  <si>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8"/>
  </si>
  <si>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8"/>
  </si>
  <si>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６区分について、それぞれ１つ以上の取組を行うこと</t>
    </r>
    <r>
      <rPr>
        <sz val="8"/>
        <color theme="1"/>
        <rFont val="ＭＳ Ｐゴシック"/>
        <family val="3"/>
        <charset val="128"/>
      </rPr>
      <t xml:space="preserve">。
</t>
    </r>
    <rPh sb="146" eb="148">
      <t>クブン</t>
    </rPh>
    <phoneticPr fontId="8"/>
  </si>
  <si>
    <t>区分</t>
    <rPh sb="0" eb="2">
      <t>クブン</t>
    </rPh>
    <phoneticPr fontId="8"/>
  </si>
  <si>
    <t>内容</t>
    <rPh sb="0" eb="2">
      <t>ナイヨウ</t>
    </rPh>
    <phoneticPr fontId="8"/>
  </si>
  <si>
    <t>判定・指定権者用</t>
    <rPh sb="0" eb="2">
      <t>ハンテイ</t>
    </rPh>
    <rPh sb="3" eb="7">
      <t>シテイケンジャ</t>
    </rPh>
    <rPh sb="7" eb="8">
      <t>ヨウ</t>
    </rPh>
    <phoneticPr fontId="8"/>
  </si>
  <si>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8"/>
  </si>
  <si>
    <t>入職促進に向けた取組</t>
    <phoneticPr fontId="8"/>
  </si>
  <si>
    <t>法人や事業所の経営理念やケア方針・人材育成方針、その実現のための施策・仕組みなどの明確化</t>
    <phoneticPr fontId="8"/>
  </si>
  <si>
    <t>事業者の共同による採用・人事ローテーション・研修のための制度構築</t>
    <phoneticPr fontId="8"/>
  </si>
  <si>
    <t>！この区分（４項目）から1つ以上の取組が選択されていません。</t>
    <rPh sb="3" eb="5">
      <t>クブン</t>
    </rPh>
    <rPh sb="7" eb="9">
      <t>コウモク</t>
    </rPh>
    <phoneticPr fontId="8"/>
  </si>
  <si>
    <t>他産業からの転職者、主婦層、中高年齢者等、経験者・有資格者等にこだわらない幅広い採用の仕組みの構築</t>
    <rPh sb="43" eb="45">
      <t>シク</t>
    </rPh>
    <rPh sb="47" eb="49">
      <t>コウチク</t>
    </rPh>
    <phoneticPr fontId="8"/>
  </si>
  <si>
    <t>職業体験の受入れや地域行事への参加や主催等による職業魅力度向上の取組の実施</t>
    <rPh sb="35" eb="37">
      <t>ジッシ</t>
    </rPh>
    <phoneticPr fontId="8"/>
  </si>
  <si>
    <t>資質の向上やキャリアアップに向けた支援</t>
    <phoneticPr fontId="8"/>
  </si>
  <si>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8"/>
  </si>
  <si>
    <t>研修の受講やキャリア段位制度と人事考課との連動</t>
    <phoneticPr fontId="8"/>
  </si>
  <si>
    <t>エルダー・メンター（仕事やメンタル面のサポート等をする担当者）制度等導入</t>
    <phoneticPr fontId="8"/>
  </si>
  <si>
    <t>上位者・担当者等によるキャリア面談など、キャリアアップ等に関する定期的な相談の機会の確保</t>
    <phoneticPr fontId="8"/>
  </si>
  <si>
    <t>両立支援・多様な働き方の推進</t>
    <phoneticPr fontId="8"/>
  </si>
  <si>
    <t>子育てや家族等の介護等と仕事の両立を目指す者のための休業制度等の充実、事業所内託児施設の整備</t>
    <phoneticPr fontId="8"/>
  </si>
  <si>
    <t>職員の事情等の状況に応じた勤務シフトや短時間正規職員制度の導入、職員の希望に即した非正規職員から正規職員への転換の制度等の整備</t>
    <phoneticPr fontId="8"/>
  </si>
  <si>
    <t>有給休暇が取得しやすい環境の整備</t>
    <phoneticPr fontId="8"/>
  </si>
  <si>
    <t>業務や福利厚生制度、メンタルヘルス等の職員相談窓口の設置等相談体制の充実</t>
    <phoneticPr fontId="8"/>
  </si>
  <si>
    <t>腰痛を含む心身の健康管理</t>
    <phoneticPr fontId="8"/>
  </si>
  <si>
    <t>介護職員の身体の負担軽減のための介護技術の修得支援、介護ロボットやリフト等の介護機器等導入及び研修等による腰痛対策の実施</t>
    <phoneticPr fontId="8"/>
  </si>
  <si>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8"/>
  </si>
  <si>
    <t>雇用管理改善のための管理者に対する研修等の実施</t>
    <phoneticPr fontId="8"/>
  </si>
  <si>
    <t>事故・トラブルへの対応マニュアル等の作成等の体制の整備</t>
    <phoneticPr fontId="8"/>
  </si>
  <si>
    <t>生産性向上のための業務改善の取組</t>
    <phoneticPr fontId="8"/>
  </si>
  <si>
    <t>タブレット端末やインカム等のＩＣＴ活用や見守り機器等の介護ロボットやセンサー等の導入による業務量の縮減</t>
    <phoneticPr fontId="8"/>
  </si>
  <si>
    <t>高齢者の活躍（居室やフロア等の掃除、食事の配膳・下膳などのほか、経理や労務、広報なども含めた介護業務以外の業務の提供）等による役割分担の明確化</t>
    <phoneticPr fontId="8"/>
  </si>
  <si>
    <t>５S活動（業務管理の手法の１つ。整理・整頓・清掃・清潔・躾の頭文字をとったもの）等の実践による職場環境の整備</t>
    <phoneticPr fontId="8"/>
  </si>
  <si>
    <t>業務手順書の作成や、記録・報告様式の工夫等による情報共有や作業負担の軽減</t>
    <phoneticPr fontId="8"/>
  </si>
  <si>
    <t>やりがい・働きがいの醸成</t>
    <phoneticPr fontId="8"/>
  </si>
  <si>
    <t>ミーティング等による職場内コミュニケーションの円滑化による個々の介護職員の気づきを踏まえた勤務環境やケア内容の改善</t>
    <phoneticPr fontId="8"/>
  </si>
  <si>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8"/>
  </si>
  <si>
    <t>利用者本位のケア方針など介護保険や法人の理念等を定期的に学ぶ機会の提供</t>
    <phoneticPr fontId="8"/>
  </si>
  <si>
    <t>ケアの好事例や、利用者やその家族からの謝意等の情報を共有する機会の提供</t>
    <phoneticPr fontId="8"/>
  </si>
  <si>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8"/>
  </si>
  <si>
    <t>※</t>
    <phoneticPr fontId="8"/>
  </si>
  <si>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8"/>
  </si>
  <si>
    <t>本様式への虚偽記載のほか、旧３加算及び新加算の請求に関して不正があった場合並びに指定権者からの求めに応じて書類の提出を行うことができなかった場合は、介護報酬の返還や指定取消となる場合がある。</t>
    <rPh sb="1" eb="3">
      <t>ヨウシキ</t>
    </rPh>
    <rPh sb="13" eb="14">
      <t>キュウ</t>
    </rPh>
    <rPh sb="15" eb="17">
      <t>カサン</t>
    </rPh>
    <rPh sb="17" eb="18">
      <t>オヨ</t>
    </rPh>
    <rPh sb="37" eb="38">
      <t>ナラ</t>
    </rPh>
    <phoneticPr fontId="8"/>
  </si>
  <si>
    <t>　</t>
    <phoneticPr fontId="8"/>
  </si>
  <si>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介護職員その他の職員の賃金として配分します。</t>
    <rPh sb="1" eb="3">
      <t>ジッセキ</t>
    </rPh>
    <rPh sb="3" eb="5">
      <t>ホウコク</t>
    </rPh>
    <rPh sb="109" eb="111">
      <t>マンイチ</t>
    </rPh>
    <phoneticPr fontId="8"/>
  </si>
  <si>
    <t>令和</t>
    <rPh sb="0" eb="2">
      <t>レイワ</t>
    </rPh>
    <phoneticPr fontId="8"/>
  </si>
  <si>
    <t>年</t>
    <rPh sb="0" eb="1">
      <t>ネン</t>
    </rPh>
    <phoneticPr fontId="8"/>
  </si>
  <si>
    <t>月</t>
    <rPh sb="0" eb="1">
      <t>ゲツ</t>
    </rPh>
    <phoneticPr fontId="8"/>
  </si>
  <si>
    <t>日</t>
    <rPh sb="0" eb="1">
      <t>ニチ</t>
    </rPh>
    <phoneticPr fontId="8"/>
  </si>
  <si>
    <t>代表者</t>
    <rPh sb="0" eb="3">
      <t>ダイヒョウシャ</t>
    </rPh>
    <phoneticPr fontId="8"/>
  </si>
  <si>
    <t>○</t>
    <phoneticPr fontId="8"/>
  </si>
  <si>
    <t>（確認用）</t>
    <rPh sb="1" eb="4">
      <t>カクニンヨウ</t>
    </rPh>
    <phoneticPr fontId="8"/>
  </si>
  <si>
    <t>提出前のチェックリスト</t>
    <rPh sb="0" eb="2">
      <t>テイシュツ</t>
    </rPh>
    <rPh sb="2" eb="3">
      <t>マエ</t>
    </rPh>
    <phoneticPr fontId="8"/>
  </si>
  <si>
    <t>以下の項目に「×」がないか、提出前に確認すること。「×」がある場合、当該項目の記載を修正すること。</t>
    <phoneticPr fontId="8"/>
  </si>
  <si>
    <t>空欄が表示される項目は、記入が不要であるため対応する必要はない。</t>
    <phoneticPr fontId="8"/>
  </si>
  <si>
    <t>（１）</t>
    <phoneticPr fontId="8"/>
  </si>
  <si>
    <t>加算額以上の賃金改善を行っている</t>
    <rPh sb="0" eb="2">
      <t>カサン</t>
    </rPh>
    <rPh sb="2" eb="3">
      <t>ガク</t>
    </rPh>
    <rPh sb="3" eb="5">
      <t>イジョウ</t>
    </rPh>
    <rPh sb="6" eb="8">
      <t>チンギン</t>
    </rPh>
    <rPh sb="8" eb="10">
      <t>カイゼン</t>
    </rPh>
    <rPh sb="11" eb="12">
      <t>オコナ</t>
    </rPh>
    <phoneticPr fontId="8"/>
  </si>
  <si>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8"/>
  </si>
  <si>
    <t>（２）</t>
    <phoneticPr fontId="8"/>
  </si>
  <si>
    <t>加算以外の部分で賃金水準を下げないことを誓約している</t>
    <rPh sb="20" eb="22">
      <t>セイヤク</t>
    </rPh>
    <phoneticPr fontId="8"/>
  </si>
  <si>
    <t>３　介護職員等処遇改善加算の要件について</t>
    <phoneticPr fontId="8"/>
  </si>
  <si>
    <t>月額賃金改善要件Ⅱ</t>
    <phoneticPr fontId="8"/>
  </si>
  <si>
    <t>旧ベースアップ等加算相当の2/3以上の新規の月額賃金改善を行っていること</t>
    <rPh sb="29" eb="30">
      <t>オコナ</t>
    </rPh>
    <phoneticPr fontId="8"/>
  </si>
  <si>
    <t>月額賃金改善要件Ⅲ</t>
    <phoneticPr fontId="8"/>
  </si>
  <si>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8"/>
  </si>
  <si>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8"/>
  </si>
  <si>
    <t>介護職員について、賃金改善額の2/3以上が、ベースアップ等に充てられていること</t>
    <phoneticPr fontId="8"/>
  </si>
  <si>
    <t>その他の職種について、賃金改善額の2/3以上が、ベースアップ等に充てられていること</t>
    <phoneticPr fontId="8"/>
  </si>
  <si>
    <t>（３）</t>
    <phoneticPr fontId="8"/>
  </si>
  <si>
    <t>キャリアパス要件Ⅰ・Ⅱ</t>
    <phoneticPr fontId="8"/>
  </si>
  <si>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8"/>
  </si>
  <si>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8"/>
  </si>
  <si>
    <t>（４）</t>
    <phoneticPr fontId="8"/>
  </si>
  <si>
    <t>キャリアパス要件Ⅲ</t>
    <phoneticPr fontId="8"/>
  </si>
  <si>
    <t>キャリアパス要件Ⅲ（昇給の仕組みの整備等）を満たすこと。</t>
    <rPh sb="22" eb="23">
      <t>ミ</t>
    </rPh>
    <phoneticPr fontId="8"/>
  </si>
  <si>
    <t>（５）</t>
    <phoneticPr fontId="8"/>
  </si>
  <si>
    <t>キャリアパス要件Ⅳ</t>
    <phoneticPr fontId="8"/>
  </si>
  <si>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8"/>
  </si>
  <si>
    <t>（６）</t>
    <phoneticPr fontId="8"/>
  </si>
  <si>
    <t>職場環境等要件</t>
    <phoneticPr fontId="8"/>
  </si>
  <si>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8"/>
  </si>
  <si>
    <t>別紙様式３－２ 個票（令和６年４・５月分）</t>
    <rPh sb="0" eb="2">
      <t>ベッシ</t>
    </rPh>
    <rPh sb="2" eb="4">
      <t>ヨウシキ</t>
    </rPh>
    <rPh sb="8" eb="10">
      <t>コヒョウ</t>
    </rPh>
    <rPh sb="11" eb="13">
      <t>レイワ</t>
    </rPh>
    <rPh sb="14" eb="15">
      <t>ネン</t>
    </rPh>
    <rPh sb="18" eb="19">
      <t>ガツ</t>
    </rPh>
    <rPh sb="19" eb="20">
      <t>ブン</t>
    </rPh>
    <phoneticPr fontId="8"/>
  </si>
  <si>
    <t>　旧処遇改善加算の加算額［円］</t>
    <rPh sb="1" eb="2">
      <t>キュウ</t>
    </rPh>
    <rPh sb="2" eb="4">
      <t>ショグウ</t>
    </rPh>
    <rPh sb="4" eb="8">
      <t>カイゼンカサン</t>
    </rPh>
    <phoneticPr fontId="8"/>
  </si>
  <si>
    <t>　旧特定加算の加算額［円］</t>
    <rPh sb="1" eb="2">
      <t>キュウ</t>
    </rPh>
    <rPh sb="2" eb="4">
      <t>トクテイ</t>
    </rPh>
    <rPh sb="4" eb="6">
      <t>カサン</t>
    </rPh>
    <rPh sb="7" eb="10">
      <t>カサンガク</t>
    </rPh>
    <rPh sb="11" eb="12">
      <t>エン</t>
    </rPh>
    <phoneticPr fontId="8"/>
  </si>
  <si>
    <t>　旧ベースアップ等加算の加算額［円］</t>
    <rPh sb="1" eb="2">
      <t>キュウ</t>
    </rPh>
    <rPh sb="12" eb="15">
      <t>カサンガク</t>
    </rPh>
    <rPh sb="16" eb="17">
      <t>エン</t>
    </rPh>
    <phoneticPr fontId="8"/>
  </si>
  <si>
    <t>キャリアパス要件Ⅳについて</t>
    <rPh sb="6" eb="8">
      <t>ヨウケン</t>
    </rPh>
    <phoneticPr fontId="8"/>
  </si>
  <si>
    <t>うち、新規に算定する旧ベースアップ等加算の加算額［円］
（別紙様式3-1 ３⑵に転記）</t>
    <rPh sb="21" eb="23">
      <t>カサン</t>
    </rPh>
    <rPh sb="29" eb="31">
      <t>ベッシ</t>
    </rPh>
    <rPh sb="31" eb="33">
      <t>ヨウシキ</t>
    </rPh>
    <phoneticPr fontId="8"/>
  </si>
  <si>
    <t>旧特定加算（令和６年４・５月）</t>
    <rPh sb="0" eb="1">
      <t>キュウ</t>
    </rPh>
    <rPh sb="1" eb="3">
      <t>トクテイ</t>
    </rPh>
    <rPh sb="3" eb="5">
      <t>カサン</t>
    </rPh>
    <rPh sb="6" eb="8">
      <t>レイワ</t>
    </rPh>
    <rPh sb="9" eb="10">
      <t>ネン</t>
    </rPh>
    <rPh sb="13" eb="14">
      <t>ガツ</t>
    </rPh>
    <phoneticPr fontId="8"/>
  </si>
  <si>
    <t>賃金改善額が月額平均８万円以上又は改善後の賃金が年額440万円以上となる者の数</t>
    <phoneticPr fontId="8"/>
  </si>
  <si>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8"/>
  </si>
  <si>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8"/>
  </si>
  <si>
    <t>旧特定加算Ⅰ・Ⅱの算定を届け出た事業所数
（短期入所・予防・総合事業での重複除く）</t>
    <rPh sb="0" eb="1">
      <t>キュウ</t>
    </rPh>
    <rPh sb="1" eb="3">
      <t>トクテイ</t>
    </rPh>
    <rPh sb="9" eb="11">
      <t>サンテイ</t>
    </rPh>
    <phoneticPr fontId="8"/>
  </si>
  <si>
    <t>【記入上の注意】
・本表に記載する事業所は、計画書の「別紙様式２－２」に記載した事業所と一致しなければならない。
・事業所ごとの加算の総額は、国民健康保険団体連合会から送付される「介護職員処遇改善加算等総額のお知らせ」及び「介護職員処遇改善加算等内訳のお知らせ」に基づいて記入すること。</t>
    <rPh sb="58" eb="61">
      <t>ジギョウショ</t>
    </rPh>
    <rPh sb="64" eb="66">
      <t>カサン</t>
    </rPh>
    <rPh sb="67" eb="69">
      <t>ソウガク</t>
    </rPh>
    <rPh sb="109" eb="110">
      <t>オヨ</t>
    </rPh>
    <phoneticPr fontId="8"/>
  </si>
  <si>
    <t>介護保険
事業所番号</t>
    <rPh sb="0" eb="2">
      <t>カイゴ</t>
    </rPh>
    <rPh sb="2" eb="4">
      <t>ホケン</t>
    </rPh>
    <rPh sb="5" eb="8">
      <t>ジギョウショ</t>
    </rPh>
    <rPh sb="8" eb="10">
      <t>バンゴウ</t>
    </rPh>
    <phoneticPr fontId="8"/>
  </si>
  <si>
    <t>指定権者</t>
    <rPh sb="0" eb="2">
      <t>シテイ</t>
    </rPh>
    <rPh sb="2" eb="4">
      <t>ケンシャ</t>
    </rPh>
    <phoneticPr fontId="8"/>
  </si>
  <si>
    <t>事業所の所在地</t>
    <phoneticPr fontId="8"/>
  </si>
  <si>
    <t>事業所名</t>
    <rPh sb="0" eb="2">
      <t>ジギョウ</t>
    </rPh>
    <rPh sb="2" eb="3">
      <t>ショ</t>
    </rPh>
    <rPh sb="3" eb="4">
      <t>ナ</t>
    </rPh>
    <phoneticPr fontId="8"/>
  </si>
  <si>
    <t>（参考）令和５年度</t>
    <rPh sb="1" eb="3">
      <t>サンコウ</t>
    </rPh>
    <rPh sb="4" eb="6">
      <t>レイワ</t>
    </rPh>
    <rPh sb="7" eb="9">
      <t>ネンド</t>
    </rPh>
    <phoneticPr fontId="8"/>
  </si>
  <si>
    <t>令和６年度（令和６年４・５月分）</t>
    <rPh sb="0" eb="2">
      <t>レイワ</t>
    </rPh>
    <rPh sb="3" eb="5">
      <t>ネンド</t>
    </rPh>
    <rPh sb="6" eb="8">
      <t>レイワ</t>
    </rPh>
    <rPh sb="9" eb="10">
      <t>ネン</t>
    </rPh>
    <rPh sb="13" eb="15">
      <t>ガツブン</t>
    </rPh>
    <phoneticPr fontId="8"/>
  </si>
  <si>
    <t>キャリアパス要件Ⅳの必要数チェック
（併設の場合０）</t>
    <rPh sb="6" eb="8">
      <t>ヨウケン</t>
    </rPh>
    <phoneticPr fontId="8"/>
  </si>
  <si>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</si>
  <si>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</si>
  <si>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</si>
  <si>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旧処遇改善加算</t>
    <rPh sb="0" eb="1">
      <t>キュウ</t>
    </rPh>
    <rPh sb="1" eb="3">
      <t>ショグウ</t>
    </rPh>
    <rPh sb="3" eb="5">
      <t>カイゼン</t>
    </rPh>
    <rPh sb="5" eb="7">
      <t>カサン</t>
    </rPh>
    <phoneticPr fontId="8"/>
  </si>
  <si>
    <t>旧特定加算</t>
    <rPh sb="0" eb="1">
      <t>キュウ</t>
    </rPh>
    <rPh sb="1" eb="5">
      <t>トクテイカサン</t>
    </rPh>
    <phoneticPr fontId="8"/>
  </si>
  <si>
    <t>旧ベースアップ等加算</t>
    <rPh sb="0" eb="1">
      <t>キュウ</t>
    </rPh>
    <rPh sb="7" eb="8">
      <t>トウ</t>
    </rPh>
    <rPh sb="8" eb="10">
      <t>カサン</t>
    </rPh>
    <phoneticPr fontId="8"/>
  </si>
  <si>
    <t>旧処遇改善加算</t>
    <rPh sb="0" eb="1">
      <t>キュウ</t>
    </rPh>
    <rPh sb="1" eb="3">
      <t>ショグウ</t>
    </rPh>
    <rPh sb="3" eb="7">
      <t>カイゼンカサン</t>
    </rPh>
    <phoneticPr fontId="8"/>
  </si>
  <si>
    <t xml:space="preserve"> 旧特定加算</t>
    <rPh sb="1" eb="2">
      <t>キュウ</t>
    </rPh>
    <rPh sb="2" eb="4">
      <t>トクテイ</t>
    </rPh>
    <rPh sb="4" eb="6">
      <t>カサン</t>
    </rPh>
    <phoneticPr fontId="8"/>
  </si>
  <si>
    <t>算定した
加算区分</t>
    <phoneticPr fontId="8"/>
  </si>
  <si>
    <t>令和６年４・５月の加算の総額［円］</t>
    <rPh sb="0" eb="2">
      <t>レイワ</t>
    </rPh>
    <rPh sb="3" eb="4">
      <t>ネン</t>
    </rPh>
    <rPh sb="7" eb="8">
      <t>ガツ</t>
    </rPh>
    <rPh sb="9" eb="11">
      <t>カサン</t>
    </rPh>
    <rPh sb="12" eb="14">
      <t>ソウガク</t>
    </rPh>
    <rPh sb="15" eb="16">
      <t>エン</t>
    </rPh>
    <phoneticPr fontId="8"/>
  </si>
  <si>
    <r>
      <t xml:space="preserve">令和６年度に増加した加算額
</t>
    </r>
    <r>
      <rPr>
        <sz val="10"/>
        <color theme="1"/>
        <rFont val="ＭＳ Ｐゴシック"/>
        <family val="3"/>
        <charset val="128"/>
      </rPr>
      <t xml:space="preserve">
（令和５年度の区分と比較）</t>
    </r>
    <rPh sb="22" eb="24">
      <t>クブン</t>
    </rPh>
    <phoneticPr fontId="8"/>
  </si>
  <si>
    <t>月額賃金要件Ⅲ</t>
    <rPh sb="0" eb="2">
      <t>ゲツガク</t>
    </rPh>
    <rPh sb="2" eb="4">
      <t>チンギン</t>
    </rPh>
    <rPh sb="4" eb="6">
      <t>ヨウケン</t>
    </rPh>
    <phoneticPr fontId="8"/>
  </si>
  <si>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8"/>
  </si>
  <si>
    <t>1</t>
    <phoneticPr fontId="8"/>
  </si>
  <si>
    <t>処遇加算Ⅱ</t>
    <rPh sb="2" eb="4">
      <t>カサン</t>
    </rPh>
    <phoneticPr fontId="8"/>
  </si>
  <si>
    <t>特定加算Ⅱ</t>
    <rPh sb="0" eb="2">
      <t>トクテイ</t>
    </rPh>
    <rPh sb="2" eb="4">
      <t>カサン</t>
    </rPh>
    <phoneticPr fontId="8"/>
  </si>
  <si>
    <t>ベア加算なし</t>
    <rPh sb="2" eb="4">
      <t>カサン</t>
    </rPh>
    <phoneticPr fontId="8"/>
  </si>
  <si>
    <t>処遇加算Ⅰ</t>
    <rPh sb="0" eb="2">
      <t>ショグウ</t>
    </rPh>
    <rPh sb="2" eb="4">
      <t>カサン</t>
    </rPh>
    <phoneticPr fontId="8"/>
  </si>
  <si>
    <t>特定加算Ⅰ</t>
    <rPh sb="0" eb="2">
      <t>トクテイ</t>
    </rPh>
    <rPh sb="2" eb="4">
      <t>カサン</t>
    </rPh>
    <phoneticPr fontId="8"/>
  </si>
  <si>
    <t>ベア加算</t>
    <rPh sb="2" eb="4">
      <t>カサン</t>
    </rPh>
    <phoneticPr fontId="8"/>
  </si>
  <si>
    <t>○</t>
  </si>
  <si>
    <t>特定加算なし</t>
    <rPh sb="0" eb="2">
      <t>トクテイ</t>
    </rPh>
    <rPh sb="2" eb="4">
      <t>カサン</t>
    </rPh>
    <phoneticPr fontId="8"/>
  </si>
  <si>
    <t>処遇加算Ⅲ</t>
    <rPh sb="2" eb="4">
      <t>カサン</t>
    </rPh>
    <phoneticPr fontId="8"/>
  </si>
  <si>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8"/>
  </si>
  <si>
    <t>　新加算の加算額［円］</t>
    <rPh sb="1" eb="4">
      <t xml:space="preserve">シンカサン </t>
    </rPh>
    <rPh sb="5" eb="8">
      <t>カサンガク</t>
    </rPh>
    <rPh sb="9" eb="10">
      <t>エン</t>
    </rPh>
    <phoneticPr fontId="8"/>
  </si>
  <si>
    <t>新加算（令和６年度の算定期間①）</t>
    <rPh sb="0" eb="3">
      <t>シンカサン</t>
    </rPh>
    <rPh sb="4" eb="6">
      <t>レイワ</t>
    </rPh>
    <rPh sb="7" eb="8">
      <t>ネン</t>
    </rPh>
    <rPh sb="8" eb="9">
      <t>ド</t>
    </rPh>
    <rPh sb="10" eb="12">
      <t>サンテイ</t>
    </rPh>
    <rPh sb="12" eb="14">
      <t>キカン</t>
    </rPh>
    <phoneticPr fontId="8"/>
  </si>
  <si>
    <t>　うち、新規に増加する旧ベースアップ等加算相当の加算額［円］
　（別紙様式3-1 ３⑴に転記）</t>
    <rPh sb="7" eb="9">
      <t>ゾウカ</t>
    </rPh>
    <rPh sb="21" eb="23">
      <t>ソウトウ</t>
    </rPh>
    <rPh sb="24" eb="26">
      <t>カサン</t>
    </rPh>
    <phoneticPr fontId="8"/>
  </si>
  <si>
    <t>新加算Ⅰ・Ⅱ・Ⅴ⑴～⑺・⑼・⑽・⑿の算定を届け出た事業所数（短期入所・予防・総合事業での重複除く）</t>
    <rPh sb="18" eb="20">
      <t>サンテイ</t>
    </rPh>
    <phoneticPr fontId="8"/>
  </si>
  <si>
    <t>　令和６年度に増加した加算額［円］
　（令和６年度改定での加算率の引上げ及び新加算への移行によるもの）</t>
    <phoneticPr fontId="8"/>
  </si>
  <si>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8"/>
  </si>
  <si>
    <t>【記入上の注意】
・本表に記載する事業所は、計画書の「別紙様式２－３」及び「別紙様式２－４」に記載した事業所と一致しなければならない。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0">
      <t>ベッシ</t>
    </rPh>
    <rPh sb="40" eb="42">
      <t>ヨウシキ</t>
    </rPh>
    <rPh sb="69" eb="72">
      <t>ジギョウショ</t>
    </rPh>
    <rPh sb="75" eb="77">
      <t>カサン</t>
    </rPh>
    <rPh sb="78" eb="80">
      <t>ソウガク</t>
    </rPh>
    <phoneticPr fontId="8"/>
  </si>
  <si>
    <t>新加算Ⅰ・Ⅱの算定を届け出た事業所数
（短期入所・予防・総合事業での重複除く）</t>
    <rPh sb="7" eb="9">
      <t>サンテイ</t>
    </rPh>
    <phoneticPr fontId="8"/>
  </si>
  <si>
    <t>介護職員等処遇改善加算</t>
    <rPh sb="0" eb="9">
      <t>カイゴショクイントウショグウカイゼン</t>
    </rPh>
    <rPh sb="9" eb="11">
      <t xml:space="preserve">カサン </t>
    </rPh>
    <phoneticPr fontId="8"/>
  </si>
  <si>
    <t>キャリアパス要件Ⅳの必要数チェック
（併設の場合０）</t>
    <phoneticPr fontId="8"/>
  </si>
  <si>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8"/>
  </si>
  <si>
    <t>令和６年度の算定期間①</t>
    <rPh sb="0" eb="2">
      <t>レイワ</t>
    </rPh>
    <rPh sb="3" eb="5">
      <t>ネンド</t>
    </rPh>
    <rPh sb="6" eb="8">
      <t>サンテイ</t>
    </rPh>
    <rPh sb="8" eb="10">
      <t>キカン</t>
    </rPh>
    <phoneticPr fontId="8"/>
  </si>
  <si>
    <t>令和６年度に増加した加算額
（令和５年度の加算率と比較）</t>
    <phoneticPr fontId="8"/>
  </si>
  <si>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8"/>
  </si>
  <si>
    <t>令和６年度に増加した加算額
（令和５年度の加算率と
比較）</t>
    <phoneticPr fontId="8"/>
  </si>
  <si>
    <t>算定した加算区分</t>
    <rPh sb="0" eb="2">
      <t>サンテイ</t>
    </rPh>
    <rPh sb="4" eb="6">
      <t>カサン</t>
    </rPh>
    <rPh sb="6" eb="8">
      <t>クブン</t>
    </rPh>
    <phoneticPr fontId="8"/>
  </si>
  <si>
    <t>加算の総額［円］</t>
    <rPh sb="0" eb="2">
      <t>カサン</t>
    </rPh>
    <rPh sb="3" eb="5">
      <t>ソウガク</t>
    </rPh>
    <rPh sb="6" eb="7">
      <t>エン</t>
    </rPh>
    <phoneticPr fontId="8"/>
  </si>
  <si>
    <t>新規に増加する旧ベースアップ等加算相当の新加算の見込額［円］</t>
    <rPh sb="0" eb="2">
      <t>シンキ</t>
    </rPh>
    <rPh sb="28" eb="29">
      <t>エン</t>
    </rPh>
    <phoneticPr fontId="8"/>
  </si>
  <si>
    <t>月額賃金要件Ⅱ</t>
    <phoneticPr fontId="8"/>
  </si>
  <si>
    <t>キャリアパス
要件Ⅳ</t>
    <rPh sb="7" eb="9">
      <t>ヨウケン</t>
    </rPh>
    <phoneticPr fontId="8"/>
  </si>
  <si>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8"/>
  </si>
  <si>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8"/>
  </si>
  <si>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8"/>
  </si>
  <si>
    <t>新加算（令和６年度の算定期間①）</t>
    <rPh sb="0" eb="3">
      <t>シンカサン</t>
    </rPh>
    <rPh sb="4" eb="6">
      <t>レイワ</t>
    </rPh>
    <rPh sb="7" eb="9">
      <t>ネンド</t>
    </rPh>
    <rPh sb="10" eb="12">
      <t>サンテイ</t>
    </rPh>
    <rPh sb="12" eb="14">
      <t>キカン</t>
    </rPh>
    <phoneticPr fontId="8"/>
  </si>
  <si>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8"/>
  </si>
  <si>
    <t xml:space="preserve">1 </t>
    <phoneticPr fontId="8"/>
  </si>
  <si>
    <t>新加算Ⅰ</t>
    <rPh sb="0" eb="3">
      <t>シンカサン</t>
    </rPh>
    <phoneticPr fontId="12"/>
  </si>
  <si>
    <t>―</t>
  </si>
  <si>
    <t>新加算Ⅳ</t>
    <rPh sb="0" eb="3">
      <t>シンカサン</t>
    </rPh>
    <phoneticPr fontId="12"/>
  </si>
  <si>
    <t>新加算Ⅴ（14）</t>
    <rPh sb="0" eb="3">
      <t>シンカサン</t>
    </rPh>
    <phoneticPr fontId="12"/>
  </si>
  <si>
    <t>新加算Ⅳ</t>
    <rPh sb="0" eb="3">
      <t>シンカサン</t>
    </rPh>
    <phoneticPr fontId="8"/>
  </si>
  <si>
    <t>新加算Ⅱ</t>
    <rPh sb="0" eb="3">
      <t>シンカサン</t>
    </rPh>
    <phoneticPr fontId="12"/>
  </si>
  <si>
    <t>新加算Ⅱ</t>
    <rPh sb="0" eb="3">
      <t>シンカサン</t>
    </rPh>
    <phoneticPr fontId="8"/>
  </si>
  <si>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8"/>
  </si>
  <si>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8"/>
  </si>
  <si>
    <t>表３</t>
    <rPh sb="0" eb="1">
      <t>ヒョウ</t>
    </rPh>
    <phoneticPr fontId="8"/>
  </si>
  <si>
    <t>表４</t>
    <rPh sb="0" eb="1">
      <t>ヒョウ</t>
    </rPh>
    <phoneticPr fontId="8"/>
  </si>
  <si>
    <t>サービス区分</t>
    <phoneticPr fontId="8"/>
  </si>
  <si>
    <t>介護職員処遇改善加算</t>
    <rPh sb="0" eb="2">
      <t>カイゴ</t>
    </rPh>
    <rPh sb="2" eb="4">
      <t>ショクイン</t>
    </rPh>
    <rPh sb="4" eb="6">
      <t>ショグウ</t>
    </rPh>
    <rPh sb="6" eb="10">
      <t>カイゼンカサン</t>
    </rPh>
    <phoneticPr fontId="8"/>
  </si>
  <si>
    <t>介護職員等特定処遇改善加算</t>
    <rPh sb="0" eb="2">
      <t>カイゴ</t>
    </rPh>
    <rPh sb="2" eb="4">
      <t>ショクイン</t>
    </rPh>
    <rPh sb="4" eb="5">
      <t>トウ</t>
    </rPh>
    <rPh sb="5" eb="7">
      <t>トクテイ</t>
    </rPh>
    <rPh sb="7" eb="9">
      <t>ショグウ</t>
    </rPh>
    <rPh sb="9" eb="11">
      <t>カイゼン</t>
    </rPh>
    <rPh sb="11" eb="13">
      <t>カサン</t>
    </rPh>
    <phoneticPr fontId="8"/>
  </si>
  <si>
    <t>介護職員等ベースアップ等支援加算</t>
    <rPh sb="0" eb="2">
      <t>カイゴ</t>
    </rPh>
    <rPh sb="2" eb="4">
      <t>ショクイン</t>
    </rPh>
    <rPh sb="4" eb="5">
      <t>トウ</t>
    </rPh>
    <rPh sb="11" eb="12">
      <t>トウ</t>
    </rPh>
    <rPh sb="12" eb="16">
      <t>シエンカサン</t>
    </rPh>
    <phoneticPr fontId="8"/>
  </si>
  <si>
    <t>介護職員等処遇改善加算</t>
    <rPh sb="0" eb="5">
      <t>カイゴショクイントウ</t>
    </rPh>
    <rPh sb="5" eb="11">
      <t>ショグウカイゼンカサン</t>
    </rPh>
    <phoneticPr fontId="8"/>
  </si>
  <si>
    <t>旧ベースアップ等加算の加算率との比</t>
    <rPh sb="0" eb="1">
      <t>キュウ</t>
    </rPh>
    <rPh sb="7" eb="8">
      <t>トウ</t>
    </rPh>
    <rPh sb="8" eb="10">
      <t>カサン</t>
    </rPh>
    <rPh sb="16" eb="17">
      <t>ヒ</t>
    </rPh>
    <phoneticPr fontId="8"/>
  </si>
  <si>
    <t>✓</t>
    <phoneticPr fontId="8"/>
  </si>
  <si>
    <t>新加算Ⅰ</t>
    <rPh sb="0" eb="3">
      <t>シンカサン</t>
    </rPh>
    <phoneticPr fontId="8"/>
  </si>
  <si>
    <t>キャリアパス要件等の適合状況に応じた加算率</t>
    <rPh sb="6" eb="9">
      <t>ヨウケントウ</t>
    </rPh>
    <rPh sb="10" eb="12">
      <t>テキゴウ</t>
    </rPh>
    <rPh sb="12" eb="14">
      <t>ジョウキョウ</t>
    </rPh>
    <rPh sb="15" eb="16">
      <t>オウ</t>
    </rPh>
    <rPh sb="18" eb="21">
      <t>カサンリツ</t>
    </rPh>
    <phoneticPr fontId="8"/>
  </si>
  <si>
    <t>サービス提供体制強化加算等の算定状況に応じた加算率</t>
    <rPh sb="14" eb="16">
      <t>サンテイ</t>
    </rPh>
    <phoneticPr fontId="8"/>
  </si>
  <si>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8"/>
  </si>
  <si>
    <t>処遇加算なし</t>
    <rPh sb="0" eb="2">
      <t>ショグウ</t>
    </rPh>
    <rPh sb="2" eb="4">
      <t>カサン</t>
    </rPh>
    <phoneticPr fontId="12"/>
  </si>
  <si>
    <t>新加算Ⅲ</t>
    <rPh sb="0" eb="3">
      <t>シンカサン</t>
    </rPh>
    <phoneticPr fontId="12"/>
  </si>
  <si>
    <t>新加算Ⅴ（１）</t>
    <rPh sb="0" eb="3">
      <t>シンカサン</t>
    </rPh>
    <phoneticPr fontId="12"/>
  </si>
  <si>
    <t>新加算Ⅴ（２）</t>
    <rPh sb="0" eb="3">
      <t>シンカサン</t>
    </rPh>
    <phoneticPr fontId="12"/>
  </si>
  <si>
    <t>新加算Ⅴ（３）</t>
    <rPh sb="0" eb="3">
      <t>シンカサン</t>
    </rPh>
    <phoneticPr fontId="12"/>
  </si>
  <si>
    <t>新加算Ⅴ（４）</t>
    <rPh sb="0" eb="3">
      <t>シンカサン</t>
    </rPh>
    <phoneticPr fontId="12"/>
  </si>
  <si>
    <t>新加算Ⅴ（５）</t>
    <rPh sb="0" eb="3">
      <t>シンカサン</t>
    </rPh>
    <phoneticPr fontId="12"/>
  </si>
  <si>
    <t>新加算Ⅴ（６）</t>
    <rPh sb="0" eb="3">
      <t>シンカサン</t>
    </rPh>
    <phoneticPr fontId="12"/>
  </si>
  <si>
    <t>新加算Ⅴ（７）</t>
    <rPh sb="0" eb="3">
      <t>シンカサン</t>
    </rPh>
    <phoneticPr fontId="12"/>
  </si>
  <si>
    <t>新加算Ⅴ（８）</t>
    <rPh sb="0" eb="3">
      <t>シンカサン</t>
    </rPh>
    <phoneticPr fontId="12"/>
  </si>
  <si>
    <t>新加算Ⅴ（９）</t>
    <rPh sb="0" eb="3">
      <t>シンカサン</t>
    </rPh>
    <phoneticPr fontId="12"/>
  </si>
  <si>
    <t>新加算Ⅴ（10）</t>
    <rPh sb="0" eb="3">
      <t>シンカサン</t>
    </rPh>
    <phoneticPr fontId="12"/>
  </si>
  <si>
    <t>新加算Ⅴ（11）</t>
    <rPh sb="0" eb="3">
      <t>シンカサン</t>
    </rPh>
    <phoneticPr fontId="12"/>
  </si>
  <si>
    <t>新加算Ⅴ（12）</t>
    <rPh sb="0" eb="3">
      <t>シンカサン</t>
    </rPh>
    <phoneticPr fontId="12"/>
  </si>
  <si>
    <t>新加算Ⅴ（13）</t>
    <rPh sb="0" eb="3">
      <t>シンカサン</t>
    </rPh>
    <phoneticPr fontId="12"/>
  </si>
  <si>
    <t>新加算Ⅲ</t>
    <rPh sb="0" eb="3">
      <t>シンカサン</t>
    </rPh>
    <phoneticPr fontId="8"/>
  </si>
  <si>
    <t>夜間対応型訪問介護</t>
  </si>
  <si>
    <t>―</t>
    <phoneticPr fontId="8"/>
  </si>
  <si>
    <t>定期巡回･随時対応型訪問介護看護</t>
  </si>
  <si>
    <t>（介護予防）訪問入浴介護</t>
  </si>
  <si>
    <t>地域密着型通所介護</t>
  </si>
  <si>
    <t>（介護予防）通所リハビリテーション</t>
  </si>
  <si>
    <t>（介護予防）特定施設入居者生活介護</t>
  </si>
  <si>
    <t>地域密着型特定施設入居者生活介護</t>
  </si>
  <si>
    <t>（介護予防）認知症対応型通所介護</t>
  </si>
  <si>
    <t>看護小規模多機能型居宅介護</t>
  </si>
  <si>
    <t>（介護予防）認知症対応型共同生活介護</t>
  </si>
  <si>
    <t>地域密着型介護老人福祉施設</t>
  </si>
  <si>
    <t>介護老人保健施設</t>
  </si>
  <si>
    <t>（介護予防）短期入所療養介護（老健）</t>
  </si>
  <si>
    <t>（介護予防）短期入所療養介護 （病院等（老健以外）)</t>
  </si>
  <si>
    <t>介護医療院</t>
  </si>
  <si>
    <t>（介護予防）短期入所療養介護（医療院）</t>
  </si>
  <si>
    <t>通所型サービス（総合事業）</t>
  </si>
  <si>
    <t>事業所の所在地（都道府県）</t>
    <rPh sb="8" eb="12">
      <t>トドウフケン</t>
    </rPh>
    <phoneticPr fontId="8"/>
  </si>
  <si>
    <t>事業所の所在地（市区町村）</t>
    <rPh sb="0" eb="3">
      <t>ジギョウショ</t>
    </rPh>
    <rPh sb="4" eb="7">
      <t>ショザイチ</t>
    </rPh>
    <rPh sb="8" eb="12">
      <t>シクチョウソン</t>
    </rPh>
    <phoneticPr fontId="8"/>
  </si>
  <si>
    <t>市区町村</t>
    <rPh sb="0" eb="4">
      <t>シクチョウソン</t>
    </rPh>
    <phoneticPr fontId="8"/>
  </si>
  <si>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</si>
  <si>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</si>
  <si>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</si>
  <si>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</si>
  <si>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</si>
  <si>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</si>
  <si>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</si>
  <si>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</si>
  <si>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</si>
  <si>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</si>
  <si>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</si>
  <si>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</si>
  <si>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</si>
  <si>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</si>
  <si>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</si>
  <si>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</si>
  <si>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</si>
  <si>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</si>
  <si>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</si>
  <si>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</si>
  <si>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</si>
  <si>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</si>
  <si>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</si>
  <si>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</si>
  <si>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</si>
  <si>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</si>
  <si>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</si>
  <si>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</si>
  <si>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</si>
  <si>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</si>
  <si>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</si>
  <si>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</si>
  <si>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</si>
  <si>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</si>
  <si>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</si>
  <si>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</si>
  <si>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</si>
  <si>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</si>
  <si>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</si>
  <si>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</si>
  <si>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</si>
  <si>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</si>
  <si>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</si>
  <si>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</si>
  <si>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</si>
  <si>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</si>
  <si>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</si>
  <si>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</si>
  <si>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</si>
  <si>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</si>
  <si>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</si>
  <si>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</si>
  <si>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</si>
  <si>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</si>
  <si>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</si>
  <si>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</si>
  <si>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</si>
  <si>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</si>
  <si>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</si>
  <si>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</si>
  <si>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</si>
  <si>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</si>
  <si>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</si>
  <si>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</si>
  <si>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</si>
  <si>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</si>
  <si>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</si>
  <si>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</si>
  <si>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</si>
  <si>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</si>
  <si>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</si>
  <si>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</si>
  <si>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</si>
  <si>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</si>
  <si>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</si>
  <si>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</si>
  <si>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</si>
  <si>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</si>
  <si>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</si>
  <si>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</si>
  <si>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</si>
  <si>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</si>
  <si>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</si>
  <si>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</si>
  <si>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</si>
  <si>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</si>
  <si>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</si>
  <si>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</si>
  <si>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</si>
  <si>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</si>
  <si>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</si>
  <si>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</si>
  <si>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</si>
  <si>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</si>
  <si>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</si>
  <si>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</si>
  <si>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</si>
  <si>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</si>
  <si>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</si>
  <si>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</si>
  <si>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</si>
  <si>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</si>
  <si>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</si>
  <si>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</si>
  <si>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</si>
  <si>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</si>
  <si>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</si>
  <si>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</si>
  <si>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</si>
  <si>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</si>
  <si>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</si>
  <si>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</si>
  <si>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</si>
  <si>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</si>
  <si>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</si>
  <si>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</si>
  <si>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</si>
  <si>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</si>
  <si>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</si>
  <si>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</si>
  <si>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</si>
  <si>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</si>
  <si>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</si>
  <si>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</si>
  <si>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</si>
  <si>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</si>
  <si>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</si>
  <si>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</si>
  <si>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</si>
  <si>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</si>
  <si>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</si>
  <si>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</si>
  <si>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</si>
  <si>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</si>
  <si>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</si>
  <si>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</si>
  <si>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</si>
  <si>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</si>
  <si>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</si>
  <si>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</si>
  <si>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</si>
  <si>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</si>
  <si>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</si>
  <si>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</si>
  <si>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</si>
  <si>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</si>
  <si>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</si>
  <si>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</si>
  <si>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</si>
  <si>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</si>
  <si>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</si>
  <si>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</si>
  <si>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</si>
  <si>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</si>
  <si>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</si>
  <si>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</si>
  <si>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</si>
  <si>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</si>
  <si>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</si>
  <si>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</si>
  <si>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</si>
  <si>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</si>
  <si>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</si>
  <si>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</si>
  <si>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</si>
  <si>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</si>
  <si>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</si>
  <si>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</si>
  <si>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</si>
  <si>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</si>
  <si>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</si>
  <si>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</si>
  <si>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</si>
  <si>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</si>
  <si>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</si>
  <si>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</si>
  <si>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</si>
  <si>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</si>
  <si>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</si>
  <si>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</si>
  <si>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</si>
  <si>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</si>
  <si>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</si>
  <si>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</si>
  <si>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</si>
  <si>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</si>
  <si>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</si>
  <si>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</si>
  <si>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</si>
  <si>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</si>
  <si>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</si>
  <si>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</si>
  <si>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</si>
  <si>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</si>
  <si>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</si>
  <si>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</si>
  <si>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</si>
  <si>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</si>
  <si>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</si>
  <si>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</si>
  <si>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</si>
  <si>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</si>
  <si>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</si>
  <si>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</si>
  <si>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</si>
  <si>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</si>
  <si>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</si>
  <si>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</si>
  <si>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</si>
  <si>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</si>
  <si>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</si>
  <si>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</si>
  <si>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</si>
  <si>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</si>
  <si>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</si>
  <si>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</si>
  <si>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</si>
  <si>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</si>
  <si>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</si>
  <si>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</si>
  <si>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</si>
  <si>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</si>
  <si>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</si>
  <si>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</si>
  <si>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</si>
  <si>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</si>
  <si>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</si>
  <si>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</si>
  <si>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</si>
  <si>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</si>
  <si>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</si>
  <si>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</si>
  <si>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</si>
  <si>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</si>
  <si>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</si>
  <si>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</si>
  <si>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</si>
  <si>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</si>
  <si>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</si>
  <si>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</si>
  <si>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</si>
  <si>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</si>
  <si>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</si>
  <si>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</si>
  <si>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</si>
  <si>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</si>
  <si>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</si>
  <si>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</si>
  <si>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</si>
  <si>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</si>
  <si>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</si>
  <si>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</si>
  <si>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</si>
  <si>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</si>
  <si>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</si>
  <si>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</si>
  <si>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</si>
  <si>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</si>
  <si>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</si>
  <si>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</si>
  <si>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</si>
  <si>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</si>
  <si>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</si>
  <si>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</si>
  <si>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</si>
  <si>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</si>
  <si>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</si>
  <si>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</si>
  <si>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</si>
  <si>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</si>
  <si>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</si>
  <si>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</si>
  <si>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</si>
  <si>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</si>
  <si>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</si>
  <si>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</si>
  <si>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</si>
  <si>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</si>
  <si>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</si>
  <si>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</si>
  <si>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</si>
  <si>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</si>
  <si>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</si>
  <si>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</si>
  <si>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</si>
  <si>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</si>
  <si>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</si>
  <si>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</si>
  <si>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</si>
  <si>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</si>
  <si>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</si>
  <si>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</si>
  <si>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</si>
  <si>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</si>
  <si>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</si>
  <si>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</si>
  <si>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</si>
  <si>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</si>
  <si>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</si>
  <si>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</si>
  <si>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</si>
  <si>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</si>
  <si>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</si>
  <si>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</si>
  <si>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</si>
  <si>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</si>
  <si>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</si>
  <si>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</si>
  <si>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</si>
  <si>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</si>
  <si>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</si>
  <si>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</si>
  <si>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</si>
  <si>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</si>
  <si>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</si>
  <si>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</si>
  <si>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</si>
  <si>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</si>
  <si>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</si>
  <si>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</si>
  <si>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</si>
  <si>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</si>
  <si>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</si>
  <si>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</si>
  <si>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</si>
  <si>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</si>
  <si>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</si>
  <si>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</si>
  <si>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</si>
  <si>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</si>
  <si>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</si>
  <si>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</si>
  <si>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</si>
  <si>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</si>
  <si>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</si>
  <si>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</si>
  <si>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</si>
  <si>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</si>
  <si>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</si>
  <si>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</si>
  <si>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</si>
  <si>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</si>
  <si>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</si>
  <si>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</si>
  <si>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</si>
  <si>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</si>
  <si>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</si>
  <si>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</si>
  <si>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</si>
  <si>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</si>
  <si>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</si>
  <si>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</si>
  <si>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</si>
  <si>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</si>
  <si>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</si>
  <si>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</si>
  <si>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</si>
  <si>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</si>
  <si>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</si>
  <si>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</si>
  <si>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</si>
  <si>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</si>
  <si>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</si>
  <si>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</si>
  <si>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</si>
  <si>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</si>
  <si>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</si>
  <si>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</si>
  <si>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</si>
  <si>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</si>
  <si>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</si>
  <si>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</si>
  <si>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</si>
  <si>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</si>
  <si>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</si>
  <si>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</si>
  <si>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</si>
  <si>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</si>
  <si>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</si>
  <si>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</si>
  <si>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</si>
  <si>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</si>
  <si>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</si>
  <si>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</si>
  <si>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</si>
  <si>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</si>
  <si>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</si>
  <si>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</si>
  <si>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</si>
  <si>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</si>
  <si>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</si>
  <si>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</si>
  <si>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</si>
  <si>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</si>
  <si>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</si>
  <si>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</si>
  <si>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</si>
  <si>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</si>
  <si>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</si>
  <si>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</si>
  <si>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</si>
  <si>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</si>
  <si>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</si>
  <si>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</si>
  <si>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</si>
  <si>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</si>
  <si>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</si>
  <si>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</si>
  <si>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</si>
  <si>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</si>
  <si>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</si>
  <si>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</si>
  <si>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</si>
  <si>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</si>
  <si>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</si>
  <si>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</si>
  <si>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</si>
  <si>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</si>
  <si>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</si>
  <si>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</si>
  <si>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</si>
  <si>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</si>
  <si>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</si>
  <si>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</si>
  <si>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</si>
  <si>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</si>
  <si>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</si>
  <si>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</si>
  <si>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</si>
  <si>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</si>
  <si>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</si>
  <si>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</si>
  <si>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</si>
  <si>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</si>
  <si>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</si>
  <si>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</si>
  <si>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</si>
  <si>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</si>
  <si>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</si>
  <si>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</si>
  <si>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</si>
  <si>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</si>
  <si>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</si>
  <si>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</si>
  <si>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</si>
  <si>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</si>
  <si>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</si>
  <si>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</si>
  <si>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</si>
  <si>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</si>
  <si>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</si>
  <si>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</si>
  <si>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</si>
  <si>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</si>
  <si>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</si>
  <si>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</si>
  <si>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</si>
  <si>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</si>
  <si>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</si>
  <si>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</si>
  <si>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</si>
  <si>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</si>
  <si>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</si>
  <si>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</si>
  <si>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</si>
  <si>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</si>
  <si>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</si>
  <si>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</si>
  <si>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</si>
  <si>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</si>
  <si>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</si>
  <si>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</si>
  <si>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</si>
  <si>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</si>
  <si>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</si>
  <si>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</si>
  <si>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</si>
  <si>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</si>
  <si>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</si>
  <si>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</si>
  <si>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</si>
  <si>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</si>
  <si>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</si>
  <si>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</si>
  <si>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</si>
  <si>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</si>
  <si>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</si>
  <si>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</si>
  <si>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</si>
  <si>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</si>
  <si>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</si>
  <si>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</si>
  <si>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</si>
  <si>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</si>
  <si>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</si>
  <si>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</si>
  <si>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</si>
  <si>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</si>
  <si>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</si>
  <si>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</si>
  <si>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</si>
  <si>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</si>
  <si>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</si>
  <si>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</si>
  <si>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</si>
  <si>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</si>
  <si>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</si>
  <si>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</si>
  <si>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</si>
  <si>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</si>
  <si>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</si>
  <si>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</si>
  <si>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</si>
  <si>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</si>
  <si>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</si>
  <si>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</si>
  <si>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</si>
  <si>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</si>
  <si>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</si>
  <si>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</si>
  <si>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</si>
  <si>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</si>
  <si>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</si>
  <si>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</si>
  <si>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</si>
  <si>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</si>
  <si>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</si>
  <si>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</si>
  <si>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</si>
  <si>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</si>
  <si>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</si>
  <si>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</si>
  <si>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</si>
  <si>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</si>
  <si>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</si>
  <si>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</si>
  <si>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</si>
  <si>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</si>
  <si>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</si>
  <si>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</si>
  <si>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</si>
  <si>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</si>
  <si>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</si>
  <si>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</si>
  <si>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</si>
  <si>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</si>
  <si>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</si>
  <si>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</si>
  <si>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</si>
  <si>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</si>
  <si>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</si>
  <si>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</si>
  <si>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</si>
  <si>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</si>
  <si>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</si>
  <si>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</si>
  <si>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</si>
  <si>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</si>
  <si>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</si>
  <si>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</si>
  <si>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</si>
  <si>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</si>
  <si>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</si>
  <si>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</si>
  <si>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</si>
  <si>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</si>
  <si>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</si>
  <si>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</si>
  <si>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</si>
  <si>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</si>
  <si>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</si>
  <si>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</si>
  <si>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</si>
  <si>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</si>
  <si>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</si>
  <si>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</si>
  <si>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</si>
  <si>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</si>
  <si>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</si>
  <si>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</si>
  <si>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</si>
  <si>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</si>
  <si>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</si>
  <si>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</si>
  <si>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</si>
  <si>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</si>
  <si>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</si>
  <si>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</si>
  <si>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</si>
  <si>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</si>
  <si>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</si>
  <si>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</si>
  <si>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</si>
  <si>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</si>
  <si>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</si>
  <si>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</si>
  <si>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</si>
  <si>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</si>
  <si>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</si>
  <si>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</si>
  <si>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</si>
  <si>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</si>
  <si>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</si>
  <si>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</si>
  <si>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</si>
  <si>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</si>
  <si>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</si>
  <si>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</si>
  <si>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</si>
  <si>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</si>
  <si>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</si>
  <si>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</si>
  <si>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</si>
  <si>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</si>
  <si>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</si>
  <si>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</si>
  <si>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</si>
  <si>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</si>
  <si>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</si>
  <si>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</si>
  <si>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</si>
  <si>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</si>
  <si>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</si>
  <si>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</si>
  <si>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</si>
  <si>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</si>
  <si>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</si>
  <si>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</si>
  <si>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</si>
  <si>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</si>
  <si>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</si>
  <si>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</si>
  <si>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</si>
  <si>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</si>
  <si>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</si>
  <si>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</si>
  <si>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</si>
  <si>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</si>
  <si>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</si>
  <si>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</si>
  <si>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</si>
  <si>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</si>
  <si>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</si>
  <si>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</si>
  <si>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</si>
  <si>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</si>
  <si>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</si>
  <si>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</si>
  <si>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</si>
  <si>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</si>
  <si>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</si>
  <si>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</si>
  <si>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</si>
  <si>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</si>
  <si>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</si>
  <si>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</si>
  <si>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</si>
  <si>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</si>
  <si>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</si>
  <si>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</si>
  <si>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</si>
  <si>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</si>
  <si>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</si>
  <si>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</si>
  <si>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</si>
  <si>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</si>
  <si>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</si>
  <si>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</si>
  <si>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</si>
  <si>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</si>
  <si>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</si>
  <si>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</si>
  <si>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</si>
  <si>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</si>
  <si>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</si>
  <si>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</si>
  <si>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</si>
  <si>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</si>
  <si>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</si>
  <si>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</si>
  <si>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</si>
  <si>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</si>
  <si>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</si>
  <si>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</si>
  <si>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</si>
  <si>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</si>
  <si>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</si>
  <si>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</si>
  <si>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</si>
  <si>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</si>
  <si>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</si>
  <si>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</si>
  <si>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</si>
  <si>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</si>
  <si>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</si>
  <si>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</si>
  <si>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</si>
  <si>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</si>
  <si>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</si>
  <si>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</si>
  <si>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</si>
  <si>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</si>
  <si>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</si>
  <si>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</si>
  <si>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</si>
  <si>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</si>
  <si>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</si>
  <si>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</si>
  <si>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</si>
  <si>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</si>
  <si>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</si>
  <si>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</si>
  <si>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</si>
  <si>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</si>
  <si>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</si>
  <si>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</si>
  <si>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</si>
  <si>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</si>
  <si>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</si>
  <si>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</si>
  <si>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</si>
  <si>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</si>
  <si>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</si>
  <si>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</si>
  <si>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</si>
  <si>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</si>
  <si>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</si>
  <si>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</si>
  <si>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</si>
  <si>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</si>
  <si>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</si>
  <si>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</si>
  <si>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</si>
  <si>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</si>
  <si>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</si>
  <si>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</si>
  <si>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</si>
  <si>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</si>
  <si>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</si>
  <si>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</si>
  <si>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</si>
  <si>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</si>
  <si>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</si>
  <si>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</si>
  <si>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</si>
  <si>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</si>
  <si>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</si>
  <si>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</si>
  <si>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</si>
  <si>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</si>
  <si>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</si>
  <si>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</si>
  <si>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</si>
  <si>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</si>
  <si>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</si>
  <si>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</si>
  <si>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</si>
  <si>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</si>
  <si>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</si>
  <si>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</si>
  <si>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</si>
  <si>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</si>
  <si>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</si>
  <si>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</si>
  <si>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</si>
  <si>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</si>
  <si>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</si>
  <si>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</si>
  <si>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</si>
  <si>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</si>
  <si>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</si>
  <si>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</si>
  <si>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</si>
  <si>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</si>
  <si>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</si>
  <si>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</si>
  <si>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</si>
  <si>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</si>
  <si>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</si>
  <si>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</si>
  <si>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</si>
  <si>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</si>
  <si>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</si>
  <si>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</si>
  <si>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</si>
  <si>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</si>
  <si>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</si>
  <si>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</si>
  <si>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</si>
  <si>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</si>
  <si>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</si>
  <si>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</si>
  <si>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</si>
  <si>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</si>
  <si>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</si>
  <si>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</si>
  <si>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</si>
  <si>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</si>
  <si>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</si>
  <si>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</si>
  <si>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</si>
  <si>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</si>
  <si>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</si>
  <si>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</si>
  <si>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</si>
  <si>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</si>
  <si>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</si>
  <si>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</si>
  <si>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</si>
  <si>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</si>
  <si>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</si>
  <si>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</si>
  <si>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</si>
  <si>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</si>
  <si>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</si>
  <si>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</si>
  <si>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</si>
  <si>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</si>
  <si>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</si>
  <si>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</si>
  <si>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</si>
  <si>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</si>
  <si>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</si>
  <si>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</si>
  <si>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</si>
  <si>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</si>
  <si>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</si>
  <si>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</si>
  <si>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</si>
  <si>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</si>
  <si>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</si>
  <si>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</si>
  <si>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</si>
  <si>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</si>
  <si>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</si>
  <si>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</si>
  <si>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</si>
  <si>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</si>
  <si>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</si>
  <si>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</si>
  <si>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</si>
  <si>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</si>
  <si>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</si>
  <si>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</si>
  <si>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</si>
  <si>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</si>
  <si>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</si>
  <si>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</si>
  <si>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</si>
  <si>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</si>
  <si>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</si>
  <si>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</si>
  <si>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</si>
  <si>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</si>
  <si>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</si>
  <si>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</si>
  <si>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</si>
  <si>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</si>
  <si>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</si>
  <si>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</si>
  <si>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</si>
  <si>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</si>
  <si>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</si>
  <si>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</si>
  <si>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</si>
  <si>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</si>
  <si>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</si>
  <si>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</si>
  <si>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</si>
  <si>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</si>
  <si>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</si>
  <si>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</si>
  <si>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</si>
  <si>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</si>
  <si>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</si>
  <si>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</si>
  <si>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</si>
  <si>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</si>
  <si>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</si>
  <si>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</si>
  <si>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</si>
  <si>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</si>
  <si>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</si>
  <si>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</si>
  <si>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</si>
  <si>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</si>
  <si>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</si>
  <si>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</si>
  <si>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</si>
  <si>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</si>
  <si>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</si>
  <si>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</si>
  <si>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</si>
  <si>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</si>
  <si>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</si>
  <si>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</si>
  <si>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</si>
  <si>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</si>
  <si>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</si>
  <si>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</si>
  <si>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</si>
  <si>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</si>
  <si>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</si>
  <si>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</si>
  <si>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</si>
  <si>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</si>
  <si>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</si>
  <si>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</si>
  <si>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</si>
  <si>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</si>
  <si>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</si>
  <si>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</si>
  <si>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</si>
  <si>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</si>
  <si>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</si>
  <si>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</si>
  <si>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</si>
  <si>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</si>
  <si>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</si>
  <si>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</si>
  <si>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</si>
  <si>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</si>
  <si>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</si>
  <si>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</si>
  <si>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</si>
  <si>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</si>
  <si>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</si>
  <si>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</si>
  <si>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</si>
  <si>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</si>
  <si>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</si>
  <si>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</si>
  <si>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</si>
  <si>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</si>
  <si>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</si>
  <si>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</si>
  <si>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</si>
  <si>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</si>
  <si>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</si>
  <si>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</si>
  <si>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</si>
  <si>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</si>
  <si>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</si>
  <si>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</si>
  <si>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</si>
  <si>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</si>
  <si>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</si>
  <si>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</si>
  <si>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</si>
  <si>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</si>
  <si>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</si>
  <si>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</si>
  <si>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</si>
  <si>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</si>
  <si>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</si>
  <si>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</si>
  <si>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</si>
  <si>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</si>
  <si>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</si>
  <si>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</si>
  <si>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</si>
  <si>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</si>
  <si>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</si>
  <si>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</si>
  <si>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</si>
  <si>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</si>
  <si>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</si>
  <si>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</si>
  <si>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</si>
  <si>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</si>
  <si>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</si>
  <si>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</si>
  <si>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</si>
  <si>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</si>
  <si>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</si>
  <si>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</si>
  <si>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</si>
  <si>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</si>
  <si>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</si>
  <si>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</si>
  <si>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</si>
  <si>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</si>
  <si>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</si>
  <si>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</si>
  <si>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</si>
  <si>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</si>
  <si>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</si>
  <si>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</si>
  <si>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</si>
  <si>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</si>
  <si>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</si>
  <si>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</si>
  <si>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</si>
  <si>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</si>
  <si>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</si>
  <si>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</si>
  <si>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</si>
  <si>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</si>
  <si>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</si>
  <si>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</si>
  <si>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</si>
  <si>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</si>
  <si>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</si>
  <si>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</si>
  <si>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</si>
  <si>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</si>
  <si>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</si>
  <si>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</si>
  <si>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</si>
  <si>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</si>
  <si>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</si>
  <si>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</si>
  <si>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</si>
  <si>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</si>
  <si>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</si>
  <si>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</si>
  <si>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</si>
  <si>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</si>
  <si>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</si>
  <si>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</si>
  <si>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</si>
  <si>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</si>
  <si>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</si>
  <si>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</si>
  <si>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</si>
  <si>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</si>
  <si>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</si>
  <si>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</si>
  <si>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</si>
  <si>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</si>
  <si>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</si>
  <si>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</si>
  <si>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</si>
  <si>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</si>
  <si>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</si>
  <si>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</si>
  <si>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</si>
  <si>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</si>
  <si>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</si>
  <si>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</si>
  <si>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</si>
  <si>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</si>
  <si>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</si>
  <si>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</si>
  <si>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</si>
  <si>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</si>
  <si>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</si>
  <si>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</si>
  <si>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</si>
  <si>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</si>
  <si>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</si>
  <si>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</si>
  <si>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</si>
  <si>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</si>
  <si>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</si>
  <si>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</si>
  <si>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</si>
  <si>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</si>
  <si>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</si>
  <si>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</si>
  <si>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</si>
  <si>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</si>
  <si>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</si>
  <si>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</si>
  <si>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</si>
  <si>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</si>
  <si>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</si>
  <si>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</si>
  <si>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</si>
  <si>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</si>
  <si>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</si>
  <si>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</si>
  <si>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</si>
  <si>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</si>
  <si>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</si>
  <si>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</si>
  <si>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</si>
  <si>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</si>
  <si>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</si>
  <si>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</si>
  <si>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</si>
  <si>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</si>
  <si>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</si>
  <si>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</si>
  <si>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</si>
  <si>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</si>
  <si>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</si>
  <si>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</si>
  <si>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</si>
  <si>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</si>
  <si>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</si>
  <si>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</si>
  <si>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</si>
  <si>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</si>
  <si>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</si>
  <si>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</si>
  <si>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</si>
  <si>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</si>
  <si>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</si>
  <si>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</si>
  <si>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</si>
  <si>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</si>
  <si>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</si>
  <si>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</si>
  <si>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</si>
  <si>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</si>
  <si>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</si>
  <si>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</si>
  <si>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</si>
  <si>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</si>
  <si>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</si>
  <si>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</si>
  <si>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</si>
  <si>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</si>
  <si>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</si>
  <si>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</si>
  <si>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</si>
  <si>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</si>
  <si>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</si>
  <si>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</si>
  <si>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</si>
  <si>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</si>
  <si>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</si>
  <si>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</si>
  <si>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</si>
  <si>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</si>
  <si>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</si>
  <si>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</si>
  <si>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</si>
  <si>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</si>
  <si>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</si>
  <si>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</si>
  <si>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</si>
  <si>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</si>
  <si>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</si>
  <si>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</si>
  <si>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</si>
  <si>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</si>
  <si>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</si>
  <si>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</si>
  <si>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</si>
  <si>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</si>
  <si>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</si>
  <si>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</si>
  <si>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</si>
  <si>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</si>
  <si>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</si>
  <si>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</si>
  <si>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</si>
  <si>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</si>
  <si>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</si>
  <si>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</si>
  <si>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</si>
  <si>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</si>
  <si>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</si>
  <si>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</si>
  <si>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</si>
  <si>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</si>
  <si>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</si>
  <si>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</si>
  <si>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</si>
  <si>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</si>
  <si>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</si>
  <si>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</si>
  <si>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</si>
  <si>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</si>
  <si>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</si>
  <si>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</si>
  <si>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</si>
  <si>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</si>
  <si>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</si>
  <si>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</si>
  <si>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</si>
  <si>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</si>
  <si>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</si>
  <si>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</si>
  <si>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</si>
  <si>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</si>
  <si>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</si>
  <si>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</si>
  <si>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</si>
  <si>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</si>
  <si>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</si>
  <si>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</si>
  <si>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</si>
  <si>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</si>
  <si>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</si>
  <si>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</si>
  <si>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</si>
  <si>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</si>
  <si>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</si>
  <si>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</si>
  <si>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</si>
  <si>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</si>
  <si>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</si>
  <si>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</si>
  <si>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</si>
  <si>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</si>
  <si>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</si>
  <si>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</si>
  <si>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</si>
  <si>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</si>
  <si>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</si>
  <si>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</si>
  <si>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</si>
  <si>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</si>
  <si>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</si>
  <si>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</si>
  <si>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</si>
  <si>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</si>
  <si>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</si>
  <si>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</si>
  <si>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</si>
  <si>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</si>
  <si>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</si>
  <si>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</si>
  <si>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</si>
  <si>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</si>
  <si>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</si>
  <si>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</si>
  <si>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</si>
  <si>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</si>
  <si>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</si>
  <si>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</si>
  <si>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</si>
  <si>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</si>
  <si>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</si>
  <si>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</si>
  <si>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</si>
  <si>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</si>
  <si>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</si>
  <si>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</si>
  <si>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</si>
  <si>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</si>
  <si>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</si>
  <si>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</si>
  <si>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</si>
  <si>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</si>
  <si>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</si>
  <si>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</si>
  <si>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</si>
  <si>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</si>
  <si>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</si>
  <si>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</si>
  <si>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</si>
  <si>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</si>
  <si>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</si>
  <si>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</si>
  <si>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</si>
  <si>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</si>
  <si>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</si>
  <si>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</si>
  <si>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</si>
  <si>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</si>
  <si>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</si>
  <si>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</si>
  <si>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</si>
  <si>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</si>
  <si>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</si>
  <si>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</si>
  <si>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</si>
  <si>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</si>
  <si>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</si>
  <si>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</si>
  <si>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</si>
  <si>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</si>
  <si>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</si>
  <si>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</si>
  <si>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</si>
  <si>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</si>
  <si>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</si>
  <si>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</si>
  <si>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</si>
  <si>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</si>
  <si>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</si>
  <si>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</si>
  <si>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</si>
  <si>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</si>
  <si>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</si>
  <si>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</si>
  <si>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</si>
  <si>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</si>
  <si>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</si>
  <si>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</si>
  <si>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</si>
  <si>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</si>
  <si>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</si>
  <si>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</si>
  <si>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</si>
  <si>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</si>
  <si>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</si>
  <si>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</si>
  <si>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</si>
  <si>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</si>
  <si>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</si>
  <si>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</si>
  <si>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</si>
  <si>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</si>
  <si>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</si>
  <si>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</si>
  <si>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</si>
  <si>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</si>
  <si>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</si>
  <si>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</si>
  <si>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</si>
  <si>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</si>
  <si>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</si>
  <si>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</si>
  <si>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</si>
  <si>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</si>
  <si>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</si>
  <si>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</si>
  <si>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</si>
  <si>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</si>
  <si>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</si>
  <si>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</si>
  <si>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</si>
  <si>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</si>
  <si>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</si>
  <si>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</si>
  <si>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</si>
  <si>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</si>
  <si>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</si>
  <si>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</si>
  <si>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</si>
  <si>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</si>
  <si>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</si>
  <si>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</si>
  <si>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</si>
  <si>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</si>
  <si>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</si>
  <si>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</si>
  <si>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</si>
  <si>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</si>
  <si>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</si>
  <si>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</si>
  <si>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</si>
  <si>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</si>
  <si>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</si>
  <si>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</si>
  <si>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</si>
  <si>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</si>
  <si>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</si>
  <si>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</si>
  <si>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</si>
  <si>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</si>
  <si>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</si>
  <si>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</si>
  <si>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</si>
  <si>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</si>
  <si>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</si>
  <si>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</si>
  <si>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</si>
  <si>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</si>
  <si>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</si>
  <si>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</si>
  <si>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</si>
  <si>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</si>
  <si>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</si>
  <si>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</si>
  <si>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</si>
  <si>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</si>
  <si>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</si>
  <si>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</si>
  <si>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</si>
  <si>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</si>
  <si>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</si>
  <si>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</si>
  <si>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</si>
  <si>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</si>
  <si>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</si>
  <si>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</si>
  <si>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</si>
  <si>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</si>
  <si>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</si>
  <si>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</si>
  <si>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</si>
  <si>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</si>
  <si>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</si>
  <si>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</si>
  <si>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</si>
  <si>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</si>
  <si>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</si>
  <si>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</si>
  <si>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</si>
  <si>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</si>
  <si>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</si>
  <si>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</si>
  <si>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</si>
  <si>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</si>
  <si>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</si>
  <si>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</si>
  <si>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</si>
  <si>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</si>
  <si>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</si>
  <si>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</si>
  <si>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</si>
  <si>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</si>
  <si>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</si>
  <si>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</si>
  <si>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</si>
  <si>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</si>
  <si>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</si>
  <si>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</si>
  <si>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</si>
  <si>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</si>
  <si>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</si>
  <si>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</si>
  <si>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</si>
  <si>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</si>
  <si>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</si>
  <si>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</si>
  <si>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</si>
  <si>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</si>
  <si>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</si>
  <si>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</si>
  <si>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</si>
  <si>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</si>
  <si>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</si>
  <si>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</si>
  <si>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</si>
  <si>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</si>
  <si>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</si>
  <si>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</si>
  <si>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</si>
  <si>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</si>
  <si>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</si>
  <si>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</si>
  <si>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</si>
  <si>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</si>
  <si>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</si>
  <si>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</si>
  <si>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</si>
  <si>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</si>
  <si>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</si>
  <si>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</si>
  <si>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</si>
  <si>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</si>
  <si>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</si>
  <si>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</si>
  <si>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</si>
  <si>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</si>
  <si>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</si>
  <si>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</si>
  <si>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</si>
  <si>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</si>
  <si>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</si>
  <si>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</si>
  <si>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</si>
  <si>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</si>
  <si>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</si>
  <si>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</si>
  <si>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</si>
  <si>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</si>
  <si>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</si>
  <si>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</si>
  <si>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</si>
  <si>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</si>
  <si>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</si>
  <si>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</si>
  <si>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</si>
  <si>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</si>
  <si>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</si>
  <si>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</si>
  <si>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</si>
  <si>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</si>
  <si>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</si>
  <si>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</si>
  <si>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</si>
  <si>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</si>
  <si>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</si>
  <si>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</si>
  <si>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</si>
  <si>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</si>
  <si>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</si>
  <si>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</si>
  <si>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</si>
  <si>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</si>
  <si>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</si>
  <si>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</si>
  <si>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</si>
  <si>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</si>
  <si>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</si>
  <si>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</si>
  <si>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</si>
  <si>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</si>
  <si>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</si>
  <si>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</si>
  <si>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</si>
  <si>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</si>
  <si>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</si>
  <si>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</si>
  <si>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</si>
  <si>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</si>
  <si>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</si>
  <si>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</si>
  <si>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</si>
  <si>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</si>
  <si>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</si>
  <si>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</si>
  <si>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</si>
  <si>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</si>
  <si>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</si>
  <si>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</si>
  <si>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</si>
  <si>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</si>
  <si>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</si>
  <si>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</si>
  <si>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</si>
  <si>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</si>
  <si>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</si>
  <si>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</si>
  <si>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</si>
  <si>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</si>
  <si>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</si>
  <si>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</si>
  <si>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</si>
  <si>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</si>
  <si>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</si>
  <si>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</si>
  <si>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</si>
  <si>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</si>
  <si>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</si>
  <si>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</si>
  <si>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</si>
  <si>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</si>
  <si>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</si>
  <si>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</si>
  <si>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</si>
  <si>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</si>
  <si>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</si>
  <si>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</si>
  <si>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</si>
  <si>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</si>
  <si>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</si>
  <si>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</si>
  <si>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</si>
  <si>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</si>
  <si>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</si>
  <si>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</si>
  <si>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</si>
  <si>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</si>
  <si>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</si>
  <si>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</si>
  <si>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</si>
  <si>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</si>
  <si>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</si>
  <si>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</si>
  <si>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</si>
  <si>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</si>
  <si>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</si>
  <si>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</si>
  <si>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</si>
  <si>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</si>
  <si>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</si>
  <si>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</si>
  <si>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</si>
  <si>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</si>
  <si>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</si>
  <si>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</si>
  <si>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</si>
  <si>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</si>
  <si>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</si>
  <si>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</si>
  <si>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</si>
  <si>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</si>
  <si>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</si>
  <si>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</si>
  <si>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</si>
  <si>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</si>
  <si>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</si>
  <si>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</si>
  <si>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</si>
  <si>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</si>
  <si>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</si>
  <si>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</si>
  <si>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</si>
  <si>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</si>
  <si>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</si>
  <si>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</si>
  <si>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</si>
  <si>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</si>
  <si>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</si>
  <si>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</si>
  <si>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</si>
  <si>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</si>
  <si>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</si>
  <si>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</si>
  <si>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</si>
  <si>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</si>
  <si>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</si>
  <si>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</si>
  <si>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</si>
  <si>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</si>
  <si>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</si>
  <si>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</si>
  <si>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</si>
  <si>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</si>
  <si>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</si>
  <si>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</si>
  <si>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</si>
  <si>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</si>
  <si>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</si>
  <si>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</si>
  <si>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</si>
  <si>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</si>
  <si>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</si>
  <si>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</si>
  <si>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</si>
  <si>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</si>
  <si>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</si>
  <si>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</si>
  <si>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</si>
  <si>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</si>
  <si>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</si>
  <si>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</si>
  <si>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</si>
  <si>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</si>
  <si>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</si>
  <si>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</si>
  <si>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</si>
  <si>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</si>
  <si>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</si>
  <si>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</si>
  <si>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</si>
  <si>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</si>
  <si>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</si>
  <si>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</si>
  <si>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</si>
  <si>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</si>
  <si>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</si>
  <si>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</si>
  <si>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</si>
  <si>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</si>
  <si>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</si>
  <si>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</si>
  <si>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</si>
  <si>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</si>
  <si>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</si>
  <si>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</si>
  <si>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</si>
  <si>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</si>
  <si>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</si>
  <si>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</si>
  <si>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</si>
  <si>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</si>
  <si>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</si>
  <si>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</si>
  <si>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</si>
  <si>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</si>
  <si>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</si>
  <si>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</si>
  <si>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</si>
  <si>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</si>
  <si>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</si>
  <si>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</si>
  <si>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</si>
  <si>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</si>
  <si>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</si>
  <si>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</si>
  <si>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</si>
  <si>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</si>
  <si>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</si>
  <si>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</si>
  <si>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</si>
  <si>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</si>
  <si>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</si>
  <si>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</si>
  <si>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</si>
  <si>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</si>
  <si>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</si>
  <si>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</si>
  <si>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</si>
  <si>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</si>
  <si>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</si>
  <si>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</si>
  <si>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</si>
  <si>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</si>
  <si>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</si>
  <si>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</si>
  <si>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</si>
  <si>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</si>
  <si>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</si>
  <si>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</si>
  <si>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</si>
  <si>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</si>
  <si>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</si>
  <si>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</si>
  <si>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</si>
  <si>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</si>
  <si>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</si>
  <si>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</si>
  <si>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</si>
  <si>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</si>
  <si>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</si>
  <si>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</si>
  <si>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</si>
  <si>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</si>
  <si>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</si>
  <si>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</si>
  <si>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</si>
  <si>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</si>
  <si>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</si>
  <si>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</si>
  <si>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</si>
  <si>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</si>
  <si>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</si>
  <si>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</si>
  <si>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</si>
  <si>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</si>
  <si>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</si>
  <si>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</si>
  <si>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</si>
  <si>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</si>
  <si>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</si>
  <si>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</si>
  <si>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</si>
  <si>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</si>
  <si>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</si>
  <si>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</si>
  <si>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</si>
  <si>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</si>
  <si>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</si>
  <si>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</si>
  <si>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</si>
  <si>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</si>
  <si>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</si>
  <si>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</si>
  <si>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</si>
  <si>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</si>
  <si>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</si>
  <si>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</si>
  <si>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</si>
  <si>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</si>
  <si>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</si>
  <si>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</si>
  <si>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</si>
  <si>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</si>
  <si>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</si>
  <si>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</si>
  <si>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</si>
  <si>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</si>
  <si>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</si>
  <si>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</si>
  <si>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</si>
  <si>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</si>
  <si>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</si>
  <si>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</si>
  <si>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</si>
  <si>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</si>
  <si>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</si>
  <si>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</si>
  <si>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</si>
  <si>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</si>
  <si>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</si>
  <si>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</si>
  <si>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</si>
  <si>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</si>
  <si>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</si>
  <si>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令和５年度の算定状況</t>
    <phoneticPr fontId="8"/>
  </si>
  <si>
    <t>令和６年４・５月の算定状況</t>
    <phoneticPr fontId="8"/>
  </si>
  <si>
    <t>令和５年度から令和６年４・５月への移行パターン</t>
    <rPh sb="0" eb="2">
      <t>レイワ</t>
    </rPh>
    <rPh sb="3" eb="5">
      <t>ネンド</t>
    </rPh>
    <rPh sb="7" eb="9">
      <t>レイワ</t>
    </rPh>
    <rPh sb="10" eb="11">
      <t>ネン</t>
    </rPh>
    <rPh sb="14" eb="15">
      <t>ガツ</t>
    </rPh>
    <rPh sb="17" eb="19">
      <t>イコウ</t>
    </rPh>
    <phoneticPr fontId="8"/>
  </si>
  <si>
    <t>令和５年度の算定状況</t>
    <rPh sb="0" eb="2">
      <t>レイワ</t>
    </rPh>
    <rPh sb="3" eb="5">
      <t>ネンド</t>
    </rPh>
    <rPh sb="6" eb="8">
      <t>サンテイ</t>
    </rPh>
    <rPh sb="8" eb="10">
      <t>ジョウキョウ</t>
    </rPh>
    <phoneticPr fontId="8"/>
  </si>
  <si>
    <t>令和６年６月以降の算定状況</t>
    <rPh sb="0" eb="2">
      <t>レイワ</t>
    </rPh>
    <rPh sb="3" eb="4">
      <t>ネン</t>
    </rPh>
    <rPh sb="5" eb="6">
      <t>ガツ</t>
    </rPh>
    <rPh sb="6" eb="8">
      <t>イコウ</t>
    </rPh>
    <rPh sb="9" eb="11">
      <t>サンテイ</t>
    </rPh>
    <rPh sb="11" eb="13">
      <t>ジョウキョウ</t>
    </rPh>
    <phoneticPr fontId="8"/>
  </si>
  <si>
    <t>令和６年６月以降の算定状況</t>
    <rPh sb="6" eb="8">
      <t>イコウ</t>
    </rPh>
    <phoneticPr fontId="8"/>
  </si>
  <si>
    <t>令和５年度から令和６年６月以降への移行パターン</t>
    <rPh sb="13" eb="15">
      <t>イコウ</t>
    </rPh>
    <phoneticPr fontId="8"/>
  </si>
  <si>
    <t>処遇加算Ⅰ特定加算Ⅰベア加算</t>
  </si>
  <si>
    <t>処遇加算Ⅰ特定加算Ⅰベア加算から新加算Ⅰ</t>
  </si>
  <si>
    <t>処遇加算Ⅰ特定加算Ⅰベア加算なし</t>
  </si>
  <si>
    <t>処遇加算Ⅰ特定加算Ⅰベア加算から新加算Ⅱ</t>
  </si>
  <si>
    <t>処遇加算Ⅰ特定加算Ⅱベア加算</t>
  </si>
  <si>
    <t>処遇加算Ⅰ特定加算Ⅰベア加算から新加算Ⅲ</t>
  </si>
  <si>
    <t>処遇加算Ⅰ特定加算Ⅱベア加算なし</t>
  </si>
  <si>
    <t>処遇加算Ⅰ特定加算Ⅰベア加算から新加算Ⅳ</t>
  </si>
  <si>
    <t>処遇加算Ⅰ特定加算なしベア加算</t>
  </si>
  <si>
    <t>処遇加算Ⅰ特定加算Ⅰベア加算なしから新加算Ⅰ</t>
  </si>
  <si>
    <t>処遇加算Ⅰ特定加算なしベア加算なし</t>
  </si>
  <si>
    <t>処遇加算Ⅰ特定加算Ⅰベア加算なしから新加算Ⅱ</t>
  </si>
  <si>
    <t>処遇加算Ⅱ特定加算Ⅰベア加算</t>
  </si>
  <si>
    <t>処遇加算Ⅰ特定加算Ⅰベア加算なしから新加算Ⅲ</t>
  </si>
  <si>
    <t>処遇加算Ⅱ特定加算Ⅰベア加算なし</t>
  </si>
  <si>
    <t>処遇加算Ⅰ特定加算Ⅰベア加算なしから新加算Ⅳ</t>
  </si>
  <si>
    <t>処遇加算Ⅱ特定加算Ⅱベア加算</t>
  </si>
  <si>
    <t>処遇加算Ⅰ特定加算Ⅰベア加算なしから新加算Ⅴ（１）</t>
  </si>
  <si>
    <t>処遇加算Ⅱ特定加算Ⅱベア加算なし</t>
  </si>
  <si>
    <t>処遇加算Ⅰ特定加算Ⅱベア加算から新加算Ⅰ</t>
  </si>
  <si>
    <t>処遇加算Ⅱ特定加算なしベア加算</t>
  </si>
  <si>
    <t>処遇加算Ⅰ特定加算Ⅱベア加算から新加算Ⅱ</t>
  </si>
  <si>
    <t>処遇加算Ⅱ特定加算なしベア加算なし</t>
  </si>
  <si>
    <t>処遇加算Ⅰ特定加算Ⅱベア加算から新加算Ⅲ</t>
  </si>
  <si>
    <t>処遇加算Ⅲ特定加算Ⅰベア加算</t>
  </si>
  <si>
    <t>処遇加算Ⅰ特定加算Ⅱベア加算から新加算Ⅳ</t>
  </si>
  <si>
    <t>処遇加算Ⅲ特定加算Ⅰベア加算なし</t>
  </si>
  <si>
    <t>処遇加算Ⅰ特定加算Ⅱベア加算なしから新加算Ⅰ</t>
  </si>
  <si>
    <t>処遇加算Ⅲ特定加算Ⅱベア加算</t>
  </si>
  <si>
    <t>処遇加算Ⅰ特定加算Ⅱベア加算なしから新加算Ⅱ</t>
  </si>
  <si>
    <t>処遇加算Ⅲ特定加算Ⅱベア加算なし</t>
  </si>
  <si>
    <t>処遇加算Ⅰ特定加算Ⅱベア加算なしから新加算Ⅲ</t>
  </si>
  <si>
    <t>処遇加算Ⅲ特定加算なしベア加算</t>
  </si>
  <si>
    <t>処遇加算Ⅰ特定加算Ⅱベア加算なしから新加算Ⅳ</t>
  </si>
  <si>
    <t>処遇加算Ⅲ特定加算なしベア加算なし</t>
  </si>
  <si>
    <t>処遇加算Ⅰ特定加算Ⅱベア加算なしから新加算Ⅴ（３）</t>
  </si>
  <si>
    <t>処遇加算なし特定加算なしベア加算なし</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</si>
  <si>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</si>
  <si>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</si>
  <si>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</si>
  <si>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</si>
  <si>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</si>
  <si>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</si>
  <si>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</si>
  <si>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</si>
  <si>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</si>
  <si>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</si>
  <si>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</si>
  <si>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</si>
  <si>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</si>
  <si>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</si>
  <si>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</si>
  <si>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</si>
  <si>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</si>
  <si>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</si>
  <si>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</si>
  <si>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</si>
  <si>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</si>
  <si>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</si>
  <si>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</si>
  <si>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</si>
  <si>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</si>
  <si>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</si>
  <si>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</si>
  <si>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</si>
  <si>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</si>
  <si>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</si>
  <si>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</si>
  <si>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</si>
  <si>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</si>
  <si>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</si>
  <si>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</si>
  <si>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</si>
  <si>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</si>
  <si>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</si>
  <si>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</si>
  <si>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</si>
  <si>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</si>
  <si>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</si>
  <si>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</si>
  <si>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</si>
  <si>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</si>
  <si>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</si>
  <si>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</si>
  <si>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</si>
  <si>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</si>
  <si>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</si>
  <si>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</si>
  <si>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</si>
  <si>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</si>
  <si>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</si>
  <si>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</si>
  <si>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</si>
  <si>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</si>
  <si>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</si>
  <si>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</si>
  <si>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phoneticPr fontId="8"/>
  </si>
  <si>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</si>
  <si>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</si>
  <si>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</si>
  <si>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</si>
  <si>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</si>
  <si>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</si>
  <si>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</si>
  <si>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</si>
  <si>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処遇加算なし特定加算なしベア加算なしから新加算Ⅲ</t>
    <phoneticPr fontId="8"/>
  </si>
  <si>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</si>
  <si>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</si>
  <si>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</si>
  <si>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</si>
  <si>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</si>
  <si>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</si>
  <si>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</si>
  <si>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</si>
  <si>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</si>
  <si>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</si>
  <si>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</si>
  <si>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</si>
  <si>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</si>
  <si>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</si>
  <si>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</si>
  <si>
    <t>から新加算Ⅱ</t>
    <phoneticPr fontId="8"/>
  </si>
  <si>
    <t>処遇加算なし特定加算なしベア加算なしから新加算Ⅰ</t>
    <phoneticPr fontId="8"/>
  </si>
  <si>
    <t>（例）退職者が少なく、事業所の賃金構成の中で定期昇給の実施（基本給の引上げによる対応）による人件費の増加が大きいことから、定期昇給と一時金の増額により対応する。</t>
    <phoneticPr fontId="8"/>
  </si>
  <si>
    <t>（例）
・令和５年度の旧３加算及び補助金を上回るために行った賃金改善（余剰分）　○○○円
・加算等を原資としない△△手当の創設・維持に要する費用　○○○円</t>
    <rPh sb="1" eb="2">
      <t>レイ</t>
    </rPh>
    <rPh sb="5" eb="7">
      <t>レイワ</t>
    </rPh>
    <rPh sb="8" eb="10">
      <t>ネンド</t>
    </rPh>
    <rPh sb="11" eb="12">
      <t>キュウ</t>
    </rPh>
    <rPh sb="13" eb="15">
      <t>カサン</t>
    </rPh>
    <rPh sb="15" eb="16">
      <t>オヨ</t>
    </rPh>
    <rPh sb="17" eb="20">
      <t>ホジョキン</t>
    </rPh>
    <rPh sb="21" eb="23">
      <t>ウワマワ</t>
    </rPh>
    <rPh sb="27" eb="28">
      <t>オコナ</t>
    </rPh>
    <rPh sb="30" eb="32">
      <t>チンギン</t>
    </rPh>
    <rPh sb="32" eb="34">
      <t>カイゼン</t>
    </rPh>
    <rPh sb="35" eb="38">
      <t>ヨジョウブン</t>
    </rPh>
    <rPh sb="43" eb="44">
      <t>エン</t>
    </rPh>
    <rPh sb="46" eb="48">
      <t>カサン</t>
    </rPh>
    <rPh sb="48" eb="49">
      <t>トウ</t>
    </rPh>
    <rPh sb="50" eb="52">
      <t>ゲンシ</t>
    </rPh>
    <rPh sb="58" eb="60">
      <t>テアテ</t>
    </rPh>
    <rPh sb="61" eb="63">
      <t>ソウセツ</t>
    </rPh>
    <rPh sb="64" eb="66">
      <t>イジ</t>
    </rPh>
    <rPh sb="67" eb="68">
      <t>ヨウ</t>
    </rPh>
    <rPh sb="70" eb="72">
      <t>ヒヨウ</t>
    </rPh>
    <rPh sb="76" eb="77">
      <t>エン</t>
    </rPh>
    <phoneticPr fontId="8"/>
  </si>
  <si>
    <t>（例）
・基本給の処遇改善加算等を原資とする部分と処遇改善手当の総額（○○○円）から２（２）②イ～オの総額（○○○円）を除して、○○○円
・加算等を原資としない△△手当は、対象者〇人×○円×１２か月＝○○○円</t>
    <rPh sb="1" eb="2">
      <t>レイ</t>
    </rPh>
    <rPh sb="5" eb="8">
      <t>キホンキュウ</t>
    </rPh>
    <rPh sb="9" eb="11">
      <t>ショグウ</t>
    </rPh>
    <rPh sb="11" eb="13">
      <t>カイゼン</t>
    </rPh>
    <rPh sb="13" eb="15">
      <t>カサン</t>
    </rPh>
    <rPh sb="15" eb="16">
      <t>トウ</t>
    </rPh>
    <rPh sb="17" eb="19">
      <t>ゲンシ</t>
    </rPh>
    <rPh sb="22" eb="24">
      <t>ブブン</t>
    </rPh>
    <rPh sb="25" eb="27">
      <t>ショグウ</t>
    </rPh>
    <rPh sb="27" eb="29">
      <t>カイゼン</t>
    </rPh>
    <rPh sb="29" eb="31">
      <t>テアテ</t>
    </rPh>
    <rPh sb="32" eb="34">
      <t>ソウガク</t>
    </rPh>
    <rPh sb="38" eb="39">
      <t>エン</t>
    </rPh>
    <rPh sb="51" eb="53">
      <t>ソウガク</t>
    </rPh>
    <rPh sb="57" eb="58">
      <t>エン</t>
    </rPh>
    <rPh sb="60" eb="61">
      <t>ジョ</t>
    </rPh>
    <rPh sb="67" eb="68">
      <t>エン</t>
    </rPh>
    <rPh sb="70" eb="72">
      <t>カサン</t>
    </rPh>
    <rPh sb="72" eb="73">
      <t>トウ</t>
    </rPh>
    <rPh sb="74" eb="76">
      <t>ゲンシ</t>
    </rPh>
    <rPh sb="82" eb="84">
      <t>テアテ</t>
    </rPh>
    <phoneticPr fontId="8"/>
  </si>
  <si>
    <t>〇</t>
    <phoneticPr fontId="8"/>
  </si>
  <si>
    <t>代表取締役</t>
    <rPh sb="0" eb="5">
      <t>ダイヒョウトリシマリヤク</t>
    </rPh>
    <phoneticPr fontId="8"/>
  </si>
  <si>
    <t>厚労　花子</t>
    <rPh sb="0" eb="2">
      <t>コウロウ</t>
    </rPh>
    <rPh sb="3" eb="5">
      <t>ハナコ</t>
    </rPh>
    <phoneticPr fontId="8"/>
  </si>
  <si>
    <t>千代田区・中央区・港区</t>
    <rPh sb="0" eb="4">
      <t>チヨダク</t>
    </rPh>
    <rPh sb="5" eb="8">
      <t>チュウオウク</t>
    </rPh>
    <rPh sb="9" eb="11">
      <t>ミナトク</t>
    </rPh>
    <phoneticPr fontId="8"/>
  </si>
  <si>
    <t>デイサービス△△</t>
    <phoneticPr fontId="17"/>
  </si>
  <si>
    <t>中央区</t>
    <rPh sb="0" eb="2">
      <t>チュウオウ</t>
    </rPh>
    <rPh sb="2" eb="3">
      <t>ク</t>
    </rPh>
    <phoneticPr fontId="8"/>
  </si>
  <si>
    <t>中央区</t>
    <phoneticPr fontId="8"/>
  </si>
  <si>
    <t>○○の家</t>
    <rPh sb="3" eb="4">
      <t>イエ</t>
    </rPh>
    <phoneticPr fontId="17"/>
  </si>
  <si>
    <t>千葉県</t>
    <rPh sb="0" eb="3">
      <t>チバケン</t>
    </rPh>
    <phoneticPr fontId="8"/>
  </si>
  <si>
    <t>介護老人福祉施設○○園</t>
    <rPh sb="0" eb="8">
      <t>カイゴロウジンフクシシセツ</t>
    </rPh>
    <rPh sb="10" eb="11">
      <t>エン</t>
    </rPh>
    <phoneticPr fontId="17"/>
  </si>
  <si>
    <t>1334567840</t>
    <phoneticPr fontId="8"/>
  </si>
  <si>
    <t>千代田区</t>
    <rPh sb="0" eb="4">
      <t>チヨダク</t>
    </rPh>
    <phoneticPr fontId="8"/>
  </si>
  <si>
    <t>1234567892</t>
    <phoneticPr fontId="1"/>
  </si>
  <si>
    <t>○○センター</t>
    <phoneticPr fontId="1"/>
  </si>
  <si>
    <t>2345678932</t>
    <phoneticPr fontId="1"/>
  </si>
  <si>
    <t>○○の社</t>
    <rPh sb="3" eb="4">
      <t>ヤシロ</t>
    </rPh>
    <phoneticPr fontId="1"/>
  </si>
  <si>
    <t>1234567846</t>
    <phoneticPr fontId="1"/>
  </si>
  <si>
    <t>2345678975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</si>
</sst>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b/>
      <u/>
      <sz val="9"/>
      <color rgb="FF000000"/>
      <name val="MS P ゴシック"/>
      <family val="3"/>
      <charset val="128"/>
    </font>
    <font>
      <sz val="9"/>
      <color indexed="81"/>
      <name val="MS P ゴシック"/>
      <family val="3"/>
      <charset val="128"/>
    </font>
    <font>
      <sz val="10"/>
      <color rgb="FFFF0000"/>
      <name val="ＭＳ Ｐゴシック"/>
      <family val="3"/>
      <charset val="128"/>
      <scheme val="minor"/>
    </font>
  </fonts>
  <fills count="34">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rgb="FFFFFF00"/>
        <bgColor indexed="64"/>
      </patternFill>
    </fill>
  </fills>
  <borders count="1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
      <left/>
      <right style="thin">
        <color theme="1" tint="0.499984740745262"/>
      </right>
      <top style="thin">
        <color theme="1" tint="0.499984740745262"/>
      </top>
      <bottom style="thin">
        <color theme="1" tint="0.499984740745262"/>
      </bottom>
      <diagonal/>
    </border>
  </borders>
  <cellStyleXfs count="57">
    <xf numFmtId="0" fontId="0"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0" fontId="7" fillId="0" borderId="0">
      <alignment vertical="center"/>
    </xf>
    <xf numFmtId="0" fontId="12" fillId="0" borderId="0" applyNumberFormat="0" applyFill="0" applyBorder="0" applyAlignment="0" applyProtection="0">
      <alignment vertical="center"/>
    </xf>
    <xf numFmtId="38" fontId="9" fillId="0" borderId="0" applyFont="0" applyFill="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2" borderId="0" applyNumberFormat="0" applyBorder="0" applyAlignment="0" applyProtection="0">
      <alignment vertical="center"/>
    </xf>
    <xf numFmtId="0" fontId="17" fillId="15" borderId="0" applyNumberFormat="0" applyBorder="0" applyAlignment="0" applyProtection="0">
      <alignment vertical="center"/>
    </xf>
    <xf numFmtId="0" fontId="17" fillId="18" borderId="0" applyNumberFormat="0" applyBorder="0" applyAlignment="0" applyProtection="0">
      <alignment vertical="center"/>
    </xf>
    <xf numFmtId="0" fontId="48" fillId="19"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8" fillId="26" borderId="0" applyNumberFormat="0" applyBorder="0" applyAlignment="0" applyProtection="0">
      <alignment vertical="center"/>
    </xf>
    <xf numFmtId="0" fontId="49" fillId="0" borderId="0" applyNumberFormat="0" applyFill="0" applyBorder="0" applyAlignment="0" applyProtection="0">
      <alignment vertical="center"/>
    </xf>
    <xf numFmtId="0" fontId="50" fillId="27" borderId="101" applyNumberFormat="0" applyAlignment="0" applyProtection="0">
      <alignment vertical="center"/>
    </xf>
    <xf numFmtId="0" fontId="51" fillId="28" borderId="0" applyNumberFormat="0" applyBorder="0" applyAlignment="0" applyProtection="0">
      <alignment vertical="center"/>
    </xf>
    <xf numFmtId="0" fontId="17" fillId="29" borderId="102" applyNumberFormat="0" applyFont="0" applyAlignment="0" applyProtection="0">
      <alignment vertical="center"/>
    </xf>
    <xf numFmtId="0" fontId="52" fillId="0" borderId="103" applyNumberFormat="0" applyFill="0" applyAlignment="0" applyProtection="0">
      <alignment vertical="center"/>
    </xf>
    <xf numFmtId="0" fontId="53" fillId="10" borderId="0" applyNumberFormat="0" applyBorder="0" applyAlignment="0" applyProtection="0">
      <alignment vertical="center"/>
    </xf>
    <xf numFmtId="0" fontId="54" fillId="30" borderId="104" applyNumberFormat="0" applyAlignment="0" applyProtection="0">
      <alignment vertical="center"/>
    </xf>
    <xf numFmtId="0" fontId="55" fillId="0" borderId="0" applyNumberFormat="0" applyFill="0" applyBorder="0" applyAlignment="0" applyProtection="0">
      <alignment vertical="center"/>
    </xf>
    <xf numFmtId="0" fontId="56" fillId="0" borderId="105" applyNumberFormat="0" applyFill="0" applyAlignment="0" applyProtection="0">
      <alignment vertical="center"/>
    </xf>
    <xf numFmtId="0" fontId="57" fillId="0" borderId="106" applyNumberFormat="0" applyFill="0" applyAlignment="0" applyProtection="0">
      <alignment vertical="center"/>
    </xf>
    <xf numFmtId="0" fontId="58" fillId="0" borderId="107" applyNumberFormat="0" applyFill="0" applyAlignment="0" applyProtection="0">
      <alignment vertical="center"/>
    </xf>
    <xf numFmtId="0" fontId="58" fillId="0" borderId="0" applyNumberFormat="0" applyFill="0" applyBorder="0" applyAlignment="0" applyProtection="0">
      <alignment vertical="center"/>
    </xf>
    <xf numFmtId="0" fontId="59" fillId="0" borderId="108" applyNumberFormat="0" applyFill="0" applyAlignment="0" applyProtection="0">
      <alignment vertical="center"/>
    </xf>
    <xf numFmtId="0" fontId="60" fillId="30" borderId="109" applyNumberFormat="0" applyAlignment="0" applyProtection="0">
      <alignment vertical="center"/>
    </xf>
    <xf numFmtId="0" fontId="61" fillId="0" borderId="0" applyNumberFormat="0" applyFill="0" applyBorder="0" applyAlignment="0" applyProtection="0">
      <alignment vertical="center"/>
    </xf>
    <xf numFmtId="0" fontId="62" fillId="14" borderId="104" applyNumberFormat="0" applyAlignment="0" applyProtection="0">
      <alignment vertical="center"/>
    </xf>
    <xf numFmtId="0" fontId="32" fillId="0" borderId="0"/>
    <xf numFmtId="0" fontId="63" fillId="11"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9" fillId="0" borderId="0" applyFont="0" applyFill="0" applyBorder="0" applyAlignment="0" applyProtection="0">
      <alignment vertical="center"/>
    </xf>
    <xf numFmtId="0" fontId="9" fillId="0" borderId="0">
      <alignment vertical="center"/>
    </xf>
  </cellStyleXfs>
  <cellXfs count="1120">
    <xf numFmtId="0" fontId="0" fillId="0" borderId="0" xfId="0">
      <alignment vertical="center"/>
    </xf>
    <xf numFmtId="0" fontId="13" fillId="7" borderId="52" xfId="0" applyFont="1" applyFill="1" applyBorder="1" applyAlignment="1" applyProtection="1">
      <alignment horizontal="center" vertical="center"/>
      <protection locked="0"/>
    </xf>
    <xf numFmtId="0" fontId="13" fillId="7" borderId="26" xfId="0" applyFont="1" applyFill="1" applyBorder="1" applyAlignment="1" applyProtection="1">
      <alignment horizontal="center" vertical="center"/>
      <protection locked="0"/>
    </xf>
    <xf numFmtId="0" fontId="13" fillId="7" borderId="12" xfId="0" applyFont="1" applyFill="1" applyBorder="1" applyAlignment="1" applyProtection="1">
      <alignment horizontal="center" vertical="center"/>
      <protection locked="0"/>
    </xf>
    <xf numFmtId="0" fontId="13" fillId="7" borderId="1" xfId="0" applyFont="1" applyFill="1" applyBorder="1" applyAlignment="1" applyProtection="1">
      <alignment vertical="center" wrapText="1"/>
      <protection locked="0"/>
    </xf>
    <xf numFmtId="0" fontId="13" fillId="7" borderId="54" xfId="0" applyFont="1" applyFill="1" applyBorder="1" applyAlignment="1" applyProtection="1">
      <alignment vertical="center" wrapText="1"/>
      <protection locked="0"/>
    </xf>
    <xf numFmtId="0" fontId="66" fillId="0" borderId="0" xfId="0" applyFont="1">
      <alignment vertical="center"/>
    </xf>
    <xf numFmtId="0" fontId="67" fillId="0" borderId="0" xfId="0" applyFont="1">
      <alignment vertical="center"/>
    </xf>
    <xf numFmtId="0" fontId="68" fillId="0" borderId="0" xfId="0" applyFont="1" applyAlignment="1">
      <alignment horizontal="center" vertical="center" wrapText="1"/>
    </xf>
    <xf numFmtId="0" fontId="68" fillId="0" borderId="46" xfId="0" applyFont="1" applyBorder="1" applyAlignment="1">
      <alignment horizontal="center" vertical="center" wrapText="1"/>
    </xf>
    <xf numFmtId="0" fontId="68" fillId="0" borderId="32" xfId="0" applyFont="1" applyBorder="1" applyAlignment="1">
      <alignment horizontal="center" vertical="center" wrapText="1"/>
    </xf>
    <xf numFmtId="0" fontId="68" fillId="0" borderId="113" xfId="0" applyFont="1" applyBorder="1" applyAlignment="1">
      <alignment horizontal="center" vertical="center" wrapText="1"/>
    </xf>
    <xf numFmtId="0" fontId="68" fillId="0" borderId="33" xfId="0" applyFont="1" applyBorder="1" applyAlignment="1">
      <alignment horizontal="center" vertical="center" wrapText="1"/>
    </xf>
    <xf numFmtId="0" fontId="68" fillId="0" borderId="21" xfId="0" applyFont="1" applyBorder="1" applyAlignment="1">
      <alignment horizontal="center" vertical="center"/>
    </xf>
    <xf numFmtId="0" fontId="68" fillId="0" borderId="114" xfId="55" applyNumberFormat="1" applyFont="1" applyBorder="1" applyAlignment="1">
      <alignment horizontal="center" vertical="center" wrapText="1"/>
    </xf>
    <xf numFmtId="0" fontId="68" fillId="0" borderId="32" xfId="55" applyNumberFormat="1" applyFont="1" applyBorder="1" applyAlignment="1">
      <alignment horizontal="center" vertical="center" wrapText="1"/>
    </xf>
    <xf numFmtId="0" fontId="68" fillId="0" borderId="33" xfId="55" applyNumberFormat="1" applyFont="1" applyBorder="1" applyAlignment="1">
      <alignment horizontal="center" vertical="center" wrapText="1"/>
    </xf>
    <xf numFmtId="0" fontId="66" fillId="0" borderId="80" xfId="0" applyFont="1" applyBorder="1" applyAlignment="1">
      <alignment horizontal="left" vertical="center" wrapText="1"/>
    </xf>
    <xf numFmtId="181" fontId="66" fillId="0" borderId="56" xfId="55" applyNumberFormat="1" applyFont="1" applyBorder="1" applyAlignment="1">
      <alignment vertical="center" wrapText="1"/>
    </xf>
    <xf numFmtId="181" fontId="66" fillId="0" borderId="14" xfId="55" applyNumberFormat="1" applyFont="1" applyBorder="1" applyAlignment="1">
      <alignment vertical="center" wrapText="1"/>
    </xf>
    <xf numFmtId="181" fontId="66" fillId="0" borderId="20" xfId="55" applyNumberFormat="1" applyFont="1" applyBorder="1" applyAlignment="1">
      <alignment vertical="center" wrapText="1"/>
    </xf>
    <xf numFmtId="181" fontId="66" fillId="0" borderId="19" xfId="55" applyNumberFormat="1" applyFont="1" applyBorder="1" applyAlignment="1">
      <alignment vertical="center" wrapText="1"/>
    </xf>
    <xf numFmtId="181" fontId="66" fillId="0" borderId="53" xfId="55" applyNumberFormat="1" applyFont="1" applyBorder="1" applyAlignment="1">
      <alignment vertical="center" wrapText="1"/>
    </xf>
    <xf numFmtId="181" fontId="66" fillId="0" borderId="80" xfId="55" applyNumberFormat="1" applyFont="1" applyBorder="1" applyAlignment="1">
      <alignment vertical="center" wrapText="1"/>
    </xf>
    <xf numFmtId="181" fontId="68" fillId="0" borderId="77" xfId="55" applyNumberFormat="1" applyFont="1" applyBorder="1" applyAlignment="1">
      <alignment horizontal="right" vertical="center" wrapText="1"/>
    </xf>
    <xf numFmtId="181" fontId="68" fillId="0" borderId="48" xfId="55" applyNumberFormat="1" applyFont="1" applyBorder="1" applyAlignment="1">
      <alignment horizontal="right" vertical="center" wrapText="1"/>
    </xf>
    <xf numFmtId="181" fontId="68" fillId="0" borderId="49" xfId="55" applyNumberFormat="1" applyFont="1" applyBorder="1" applyAlignment="1">
      <alignment horizontal="right" vertical="center" wrapText="1"/>
    </xf>
    <xf numFmtId="181" fontId="66" fillId="0" borderId="4" xfId="55" applyNumberFormat="1" applyFont="1" applyBorder="1" applyAlignment="1">
      <alignment vertical="center" wrapText="1"/>
    </xf>
    <xf numFmtId="181" fontId="66" fillId="0" borderId="54" xfId="55" applyNumberFormat="1" applyFont="1" applyBorder="1" applyAlignment="1">
      <alignment vertical="center" wrapText="1"/>
    </xf>
    <xf numFmtId="0" fontId="66" fillId="0" borderId="78" xfId="0" applyFont="1" applyBorder="1" applyAlignment="1">
      <alignment horizontal="left" vertical="center" wrapText="1"/>
    </xf>
    <xf numFmtId="181" fontId="66" fillId="0" borderId="50" xfId="55" applyNumberFormat="1" applyFont="1" applyBorder="1" applyAlignment="1">
      <alignment vertical="center" wrapText="1"/>
    </xf>
    <xf numFmtId="181" fontId="66" fillId="0" borderId="1" xfId="55" applyNumberFormat="1" applyFont="1" applyBorder="1" applyAlignment="1">
      <alignment vertical="center" wrapText="1"/>
    </xf>
    <xf numFmtId="181" fontId="66" fillId="0" borderId="2" xfId="55" applyNumberFormat="1" applyFont="1" applyBorder="1" applyAlignment="1">
      <alignment vertical="center" wrapText="1"/>
    </xf>
    <xf numFmtId="181" fontId="66" fillId="0" borderId="78" xfId="55" applyNumberFormat="1" applyFont="1" applyBorder="1" applyAlignment="1">
      <alignment vertical="center" wrapText="1"/>
    </xf>
    <xf numFmtId="181" fontId="68" fillId="0" borderId="4" xfId="55" applyNumberFormat="1" applyFont="1" applyBorder="1" applyAlignment="1">
      <alignment horizontal="right" vertical="center" wrapText="1"/>
    </xf>
    <xf numFmtId="181" fontId="68" fillId="0" borderId="1" xfId="55" applyNumberFormat="1" applyFont="1" applyBorder="1" applyAlignment="1">
      <alignment horizontal="right" vertical="center" wrapText="1"/>
    </xf>
    <xf numFmtId="181" fontId="68" fillId="0" borderId="54" xfId="55" applyNumberFormat="1" applyFont="1" applyBorder="1" applyAlignment="1">
      <alignment horizontal="right" vertical="center" wrapText="1"/>
    </xf>
    <xf numFmtId="0" fontId="66" fillId="0" borderId="95" xfId="0" applyFont="1" applyBorder="1" applyAlignment="1">
      <alignment horizontal="left" vertical="center" wrapText="1"/>
    </xf>
    <xf numFmtId="181" fontId="66" fillId="0" borderId="57" xfId="55" applyNumberFormat="1" applyFont="1" applyBorder="1" applyAlignment="1">
      <alignment vertical="center" wrapText="1"/>
    </xf>
    <xf numFmtId="181" fontId="66" fillId="0" borderId="58" xfId="55" applyNumberFormat="1" applyFont="1" applyBorder="1" applyAlignment="1">
      <alignment vertical="center" wrapText="1"/>
    </xf>
    <xf numFmtId="181" fontId="66" fillId="0" borderId="82" xfId="55" applyNumberFormat="1" applyFont="1" applyBorder="1" applyAlignment="1">
      <alignment vertical="center" wrapText="1"/>
    </xf>
    <xf numFmtId="181" fontId="66" fillId="0" borderId="55" xfId="55" applyNumberFormat="1" applyFont="1" applyBorder="1" applyAlignment="1">
      <alignment vertical="center" wrapText="1"/>
    </xf>
    <xf numFmtId="181" fontId="66" fillId="0" borderId="5" xfId="55" applyNumberFormat="1" applyFont="1" applyBorder="1" applyAlignment="1">
      <alignment vertical="center" wrapText="1"/>
    </xf>
    <xf numFmtId="181" fontId="66" fillId="0" borderId="51" xfId="55" applyNumberFormat="1" applyFont="1" applyBorder="1" applyAlignment="1">
      <alignment vertical="center" wrapText="1"/>
    </xf>
    <xf numFmtId="181" fontId="66" fillId="0" borderId="81" xfId="55" applyNumberFormat="1" applyFont="1" applyBorder="1" applyAlignment="1">
      <alignment vertical="center" wrapText="1"/>
    </xf>
    <xf numFmtId="181" fontId="66" fillId="0" borderId="112" xfId="55" applyNumberFormat="1" applyFont="1" applyBorder="1" applyAlignment="1">
      <alignment vertical="center" wrapText="1"/>
    </xf>
    <xf numFmtId="181" fontId="68" fillId="0" borderId="82" xfId="55" applyNumberFormat="1" applyFont="1" applyBorder="1" applyAlignment="1">
      <alignment horizontal="right" vertical="center" wrapText="1"/>
    </xf>
    <xf numFmtId="181" fontId="68" fillId="0" borderId="58" xfId="55" applyNumberFormat="1" applyFont="1" applyBorder="1" applyAlignment="1">
      <alignment horizontal="right" vertical="center" wrapText="1"/>
    </xf>
    <xf numFmtId="181" fontId="68" fillId="0" borderId="59" xfId="55" applyNumberFormat="1" applyFont="1" applyBorder="1" applyAlignment="1">
      <alignment horizontal="right" vertical="center" wrapText="1"/>
    </xf>
    <xf numFmtId="181" fontId="66" fillId="0" borderId="59" xfId="55" applyNumberFormat="1" applyFont="1" applyBorder="1" applyAlignment="1">
      <alignment vertical="center" wrapText="1"/>
    </xf>
    <xf numFmtId="0" fontId="66" fillId="0" borderId="96" xfId="0" applyFont="1" applyBorder="1" applyAlignment="1">
      <alignment horizontal="left" vertical="center" wrapText="1"/>
    </xf>
    <xf numFmtId="181" fontId="66" fillId="0" borderId="47" xfId="55" applyNumberFormat="1" applyFont="1" applyBorder="1" applyAlignment="1">
      <alignment vertical="center" wrapText="1"/>
    </xf>
    <xf numFmtId="181" fontId="66" fillId="0" borderId="48" xfId="55" applyNumberFormat="1" applyFont="1" applyBorder="1" applyAlignment="1">
      <alignment vertical="center" wrapText="1"/>
    </xf>
    <xf numFmtId="181" fontId="66" fillId="0" borderId="77" xfId="55" applyNumberFormat="1" applyFont="1" applyBorder="1" applyAlignment="1">
      <alignment vertical="center" wrapText="1"/>
    </xf>
    <xf numFmtId="181" fontId="66" fillId="0" borderId="62" xfId="55" applyNumberFormat="1" applyFont="1" applyBorder="1" applyAlignment="1">
      <alignment vertical="center" wrapText="1"/>
    </xf>
    <xf numFmtId="181" fontId="66" fillId="0" borderId="49" xfId="55" applyNumberFormat="1" applyFont="1" applyBorder="1" applyAlignment="1">
      <alignment vertical="center" wrapText="1"/>
    </xf>
    <xf numFmtId="181" fontId="66" fillId="0" borderId="96" xfId="55" applyNumberFormat="1" applyFont="1" applyBorder="1" applyAlignment="1">
      <alignment vertical="center" wrapText="1"/>
    </xf>
    <xf numFmtId="181" fontId="68" fillId="0" borderId="20" xfId="55" applyNumberFormat="1" applyFont="1" applyBorder="1" applyAlignment="1">
      <alignment horizontal="right" vertical="center" wrapText="1"/>
    </xf>
    <xf numFmtId="181" fontId="68" fillId="0" borderId="14" xfId="55" applyNumberFormat="1" applyFont="1" applyBorder="1" applyAlignment="1">
      <alignment horizontal="right" vertical="center" wrapText="1"/>
    </xf>
    <xf numFmtId="181" fontId="68" fillId="0" borderId="53" xfId="55" applyNumberFormat="1" applyFont="1" applyBorder="1" applyAlignment="1">
      <alignment horizontal="right" vertical="center" wrapText="1"/>
    </xf>
    <xf numFmtId="181" fontId="66" fillId="0" borderId="63" xfId="55" applyNumberFormat="1" applyFont="1" applyBorder="1" applyAlignment="1">
      <alignment vertical="center" wrapText="1"/>
    </xf>
    <xf numFmtId="181" fontId="66" fillId="0" borderId="95" xfId="55" applyNumberFormat="1" applyFont="1" applyBorder="1" applyAlignment="1">
      <alignment vertical="center" wrapText="1"/>
    </xf>
    <xf numFmtId="0" fontId="66" fillId="0" borderId="28" xfId="0" applyFont="1" applyBorder="1">
      <alignment vertical="center"/>
    </xf>
    <xf numFmtId="0" fontId="66" fillId="0" borderId="42" xfId="0" applyFont="1" applyBorder="1">
      <alignment vertical="center"/>
    </xf>
    <xf numFmtId="0" fontId="66" fillId="0" borderId="29" xfId="0" applyFont="1" applyBorder="1">
      <alignment vertical="center"/>
    </xf>
    <xf numFmtId="0" fontId="66" fillId="0" borderId="97" xfId="0" applyFont="1" applyBorder="1">
      <alignment vertical="center"/>
    </xf>
    <xf numFmtId="0" fontId="66" fillId="0" borderId="30" xfId="0" applyFont="1" applyBorder="1">
      <alignment vertical="center"/>
    </xf>
    <xf numFmtId="0" fontId="66" fillId="0" borderId="84" xfId="0" applyFont="1" applyBorder="1">
      <alignment vertical="center"/>
    </xf>
    <xf numFmtId="0" fontId="66" fillId="0" borderId="89" xfId="0" applyFont="1" applyBorder="1">
      <alignment vertical="center"/>
    </xf>
    <xf numFmtId="0" fontId="66" fillId="0" borderId="94" xfId="0" applyFont="1" applyBorder="1">
      <alignment vertical="center"/>
    </xf>
    <xf numFmtId="0" fontId="66" fillId="0" borderId="117" xfId="0" applyFont="1" applyBorder="1">
      <alignment vertical="center"/>
    </xf>
    <xf numFmtId="0" fontId="13" fillId="7" borderId="14" xfId="0" applyFont="1" applyFill="1" applyBorder="1" applyProtection="1">
      <alignment vertical="center"/>
      <protection locked="0"/>
    </xf>
    <xf numFmtId="0" fontId="66" fillId="0" borderId="0" xfId="0" applyFont="1" applyAlignment="1">
      <alignment vertical="center" wrapText="1"/>
    </xf>
    <xf numFmtId="0" fontId="67" fillId="0" borderId="29" xfId="0" applyFont="1" applyBorder="1" applyAlignment="1">
      <alignment horizontal="center" vertical="center"/>
    </xf>
    <xf numFmtId="0" fontId="67" fillId="0" borderId="89" xfId="0" applyFont="1" applyBorder="1" applyAlignment="1">
      <alignment horizontal="center" vertical="center"/>
    </xf>
    <xf numFmtId="0" fontId="75" fillId="0" borderId="0" xfId="0" applyFont="1">
      <alignment vertical="center"/>
    </xf>
    <xf numFmtId="181" fontId="76" fillId="2" borderId="1" xfId="56" quotePrefix="1" applyNumberFormat="1" applyFont="1" applyFill="1" applyBorder="1">
      <alignment vertical="center"/>
    </xf>
    <xf numFmtId="181" fontId="76" fillId="2" borderId="54" xfId="56" quotePrefix="1" applyNumberFormat="1" applyFont="1" applyFill="1" applyBorder="1">
      <alignment vertical="center"/>
    </xf>
    <xf numFmtId="181" fontId="76" fillId="2" borderId="58" xfId="56" quotePrefix="1" applyNumberFormat="1" applyFont="1" applyFill="1" applyBorder="1">
      <alignment vertical="center"/>
    </xf>
    <xf numFmtId="181" fontId="76" fillId="2" borderId="59" xfId="56" quotePrefix="1" applyNumberFormat="1" applyFont="1" applyFill="1" applyBorder="1">
      <alignment vertical="center"/>
    </xf>
    <xf numFmtId="181" fontId="76" fillId="2" borderId="14" xfId="56" quotePrefix="1" applyNumberFormat="1" applyFont="1" applyFill="1" applyBorder="1">
      <alignment vertical="center"/>
    </xf>
    <xf numFmtId="181" fontId="76" fillId="2" borderId="53" xfId="56" quotePrefix="1" applyNumberFormat="1" applyFont="1" applyFill="1" applyBorder="1">
      <alignment vertical="center"/>
    </xf>
    <xf numFmtId="181" fontId="76" fillId="2" borderId="56" xfId="56" quotePrefix="1" applyNumberFormat="1" applyFont="1" applyFill="1" applyBorder="1">
      <alignment vertical="center"/>
    </xf>
    <xf numFmtId="181" fontId="76" fillId="2" borderId="50" xfId="56" quotePrefix="1" applyNumberFormat="1" applyFont="1" applyFill="1" applyBorder="1">
      <alignment vertical="center"/>
    </xf>
    <xf numFmtId="181" fontId="76" fillId="2" borderId="57" xfId="56" quotePrefix="1" applyNumberFormat="1" applyFont="1" applyFill="1" applyBorder="1">
      <alignment vertical="center"/>
    </xf>
    <xf numFmtId="0" fontId="75" fillId="0" borderId="58" xfId="56" applyFont="1" applyBorder="1" applyAlignment="1">
      <alignment horizontal="center" vertical="center" wrapText="1"/>
    </xf>
    <xf numFmtId="0" fontId="75" fillId="0" borderId="59" xfId="56" applyFont="1" applyBorder="1" applyAlignment="1">
      <alignment horizontal="center" vertical="center" wrapText="1"/>
    </xf>
    <xf numFmtId="0" fontId="75" fillId="0" borderId="57" xfId="56" applyFont="1" applyBorder="1" applyAlignment="1">
      <alignment horizontal="center" vertical="center" wrapText="1"/>
    </xf>
    <xf numFmtId="0" fontId="67" fillId="0" borderId="89" xfId="0" applyFont="1" applyBorder="1">
      <alignment vertical="center"/>
    </xf>
    <xf numFmtId="0" fontId="68" fillId="0" borderId="114" xfId="0" applyFont="1" applyBorder="1" applyAlignment="1">
      <alignment horizontal="center" vertical="center" wrapText="1"/>
    </xf>
    <xf numFmtId="0" fontId="68" fillId="0" borderId="1" xfId="0" applyFont="1" applyBorder="1" applyAlignment="1">
      <alignment horizontal="center" vertical="center" wrapText="1"/>
    </xf>
    <xf numFmtId="0" fontId="66" fillId="0" borderId="1" xfId="0" applyFont="1" applyBorder="1" applyAlignment="1">
      <alignment horizontal="left" vertical="center" wrapText="1"/>
    </xf>
    <xf numFmtId="0" fontId="68" fillId="0" borderId="1" xfId="0" applyFont="1" applyBorder="1" applyAlignment="1">
      <alignment horizontal="center" vertical="center"/>
    </xf>
    <xf numFmtId="0" fontId="0" fillId="0" borderId="0" xfId="55" applyNumberFormat="1" applyFont="1">
      <alignment vertical="center"/>
    </xf>
    <xf numFmtId="0" fontId="66" fillId="0" borderId="1" xfId="55" applyNumberFormat="1" applyFont="1" applyFill="1" applyBorder="1" applyAlignment="1">
      <alignment vertical="center" wrapText="1"/>
    </xf>
    <xf numFmtId="181" fontId="66" fillId="0" borderId="1" xfId="55" applyNumberFormat="1" applyFont="1" applyBorder="1" applyAlignment="1">
      <alignment horizontal="right" vertical="center" wrapText="1"/>
    </xf>
    <xf numFmtId="0" fontId="0" fillId="0" borderId="1" xfId="0" applyBorder="1">
      <alignment vertical="center"/>
    </xf>
    <xf numFmtId="181" fontId="0" fillId="0" borderId="1" xfId="0" applyNumberFormat="1" applyBorder="1">
      <alignment vertical="center"/>
    </xf>
    <xf numFmtId="0" fontId="66" fillId="0" borderId="1" xfId="0" applyFont="1" applyBorder="1" applyAlignment="1">
      <alignment horizontal="center" vertical="center" wrapText="1"/>
    </xf>
    <xf numFmtId="176" fontId="69" fillId="31" borderId="81" xfId="0" applyNumberFormat="1" applyFont="1" applyFill="1" applyBorder="1" applyAlignment="1" applyProtection="1">
      <alignment horizontal="center" vertical="center" shrinkToFit="1"/>
      <protection locked="0"/>
    </xf>
    <xf numFmtId="176" fontId="69" fillId="31" borderId="50" xfId="0" applyNumberFormat="1" applyFont="1" applyFill="1" applyBorder="1" applyAlignment="1" applyProtection="1">
      <alignment horizontal="center" vertical="center" shrinkToFit="1"/>
      <protection locked="0"/>
    </xf>
    <xf numFmtId="176" fontId="13" fillId="6" borderId="37" xfId="0" applyNumberFormat="1" applyFont="1" applyFill="1" applyBorder="1" applyAlignment="1" applyProtection="1">
      <alignment horizontal="right" vertical="center" shrinkToFit="1"/>
      <protection locked="0"/>
    </xf>
    <xf numFmtId="176" fontId="13" fillId="5" borderId="17" xfId="0" applyNumberFormat="1" applyFont="1" applyFill="1" applyBorder="1" applyAlignment="1" applyProtection="1">
      <alignment horizontal="right" vertical="center" shrinkToFit="1"/>
      <protection locked="0"/>
    </xf>
    <xf numFmtId="176" fontId="13" fillId="6" borderId="13" xfId="0" applyNumberFormat="1" applyFont="1" applyFill="1" applyBorder="1" applyAlignment="1" applyProtection="1">
      <alignment horizontal="right" vertical="center" shrinkToFit="1"/>
      <protection locked="0"/>
    </xf>
    <xf numFmtId="176" fontId="13" fillId="4" borderId="13" xfId="0" applyNumberFormat="1" applyFont="1" applyFill="1" applyBorder="1" applyAlignment="1" applyProtection="1">
      <alignment horizontal="right" vertical="center" shrinkToFit="1"/>
      <protection locked="0"/>
    </xf>
    <xf numFmtId="176" fontId="13" fillId="5" borderId="5" xfId="0" applyNumberFormat="1" applyFont="1" applyFill="1" applyBorder="1" applyAlignment="1" applyProtection="1">
      <alignment horizontal="right" vertical="center" shrinkToFit="1"/>
      <protection locked="0"/>
    </xf>
    <xf numFmtId="0" fontId="69" fillId="6" borderId="47" xfId="0" applyFont="1" applyFill="1" applyBorder="1" applyAlignment="1" applyProtection="1">
      <alignment horizontal="center" vertical="center"/>
      <protection locked="0"/>
    </xf>
    <xf numFmtId="0" fontId="69" fillId="4" borderId="48" xfId="0" applyFont="1" applyFill="1" applyBorder="1" applyAlignment="1" applyProtection="1">
      <alignment horizontal="center" vertical="center"/>
      <protection locked="0"/>
    </xf>
    <xf numFmtId="0" fontId="69" fillId="6" borderId="111" xfId="0" applyFont="1" applyFill="1" applyBorder="1" applyAlignment="1" applyProtection="1">
      <alignment horizontal="center" vertical="center"/>
      <protection locked="0"/>
    </xf>
    <xf numFmtId="0" fontId="69" fillId="6" borderId="50" xfId="0" applyFont="1" applyFill="1" applyBorder="1" applyAlignment="1" applyProtection="1">
      <alignment horizontal="center" vertical="center"/>
      <protection locked="0"/>
    </xf>
    <xf numFmtId="0" fontId="69" fillId="4" borderId="1" xfId="0" applyFont="1" applyFill="1" applyBorder="1" applyAlignment="1" applyProtection="1">
      <alignment horizontal="center" vertical="center"/>
      <protection locked="0"/>
    </xf>
    <xf numFmtId="176" fontId="69" fillId="5" borderId="54" xfId="0" applyNumberFormat="1" applyFont="1" applyFill="1" applyBorder="1" applyAlignment="1" applyProtection="1">
      <alignment horizontal="center" vertical="center" shrinkToFit="1"/>
      <protection locked="0"/>
    </xf>
    <xf numFmtId="0" fontId="69" fillId="6" borderId="55" xfId="0" applyFont="1" applyFill="1" applyBorder="1" applyAlignment="1" applyProtection="1">
      <alignment horizontal="center" vertical="center"/>
      <protection locked="0"/>
    </xf>
    <xf numFmtId="0" fontId="69" fillId="4" borderId="55" xfId="0" applyFont="1" applyFill="1" applyBorder="1" applyAlignment="1" applyProtection="1">
      <alignment horizontal="center" vertical="center"/>
      <protection locked="0"/>
    </xf>
    <xf numFmtId="176" fontId="69" fillId="5" borderId="6" xfId="0" applyNumberFormat="1" applyFont="1" applyFill="1" applyBorder="1" applyAlignment="1" applyProtection="1">
      <alignment horizontal="center" vertical="center" shrinkToFit="1"/>
      <protection locked="0"/>
    </xf>
    <xf numFmtId="176" fontId="13" fillId="0" borderId="112" xfId="0" applyNumberFormat="1" applyFont="1" applyBorder="1" applyAlignment="1" applyProtection="1">
      <alignment horizontal="center" vertical="center" shrinkToFit="1"/>
      <protection locked="0"/>
    </xf>
    <xf numFmtId="176" fontId="13" fillId="0" borderId="54" xfId="0" applyNumberFormat="1" applyFont="1" applyBorder="1" applyAlignment="1" applyProtection="1">
      <alignment horizontal="center" vertical="center" shrinkToFit="1"/>
      <protection locked="0"/>
    </xf>
    <xf numFmtId="38" fontId="29" fillId="2" borderId="0" xfId="5" applyFont="1" applyFill="1" applyBorder="1" applyAlignment="1" applyProtection="1">
      <alignment horizontal="center" vertical="center" shrinkToFit="1"/>
    </xf>
    <xf numFmtId="38" fontId="70" fillId="2" borderId="0" xfId="5" applyFont="1" applyFill="1" applyBorder="1" applyAlignment="1" applyProtection="1">
      <alignment vertical="center" shrinkToFit="1"/>
    </xf>
    <xf numFmtId="38" fontId="27" fillId="2" borderId="0" xfId="5" applyFont="1" applyFill="1" applyBorder="1" applyAlignment="1" applyProtection="1">
      <alignment vertical="center" shrinkToFit="1"/>
    </xf>
    <xf numFmtId="176" fontId="23" fillId="0" borderId="1" xfId="0" applyNumberFormat="1" applyFont="1" applyBorder="1" applyAlignment="1" applyProtection="1">
      <alignment horizontal="center" vertical="center" shrinkToFit="1"/>
      <protection locked="0"/>
    </xf>
    <xf numFmtId="176" fontId="23" fillId="0" borderId="135" xfId="0" applyNumberFormat="1" applyFont="1" applyBorder="1" applyAlignment="1" applyProtection="1">
      <alignment horizontal="center" vertical="center" shrinkToFit="1"/>
      <protection locked="0"/>
    </xf>
    <xf numFmtId="0" fontId="13" fillId="7" borderId="118" xfId="0" applyFont="1" applyFill="1" applyBorder="1" applyAlignment="1" applyProtection="1">
      <alignment vertical="center" wrapText="1"/>
      <protection locked="0"/>
    </xf>
    <xf numFmtId="176" fontId="13" fillId="4" borderId="1" xfId="0" applyNumberFormat="1" applyFont="1" applyFill="1" applyBorder="1" applyAlignment="1" applyProtection="1">
      <alignment horizontal="right" vertical="center" shrinkToFit="1"/>
      <protection locked="0"/>
    </xf>
    <xf numFmtId="0" fontId="69" fillId="4" borderId="146" xfId="0" applyFont="1" applyFill="1" applyBorder="1" applyAlignment="1" applyProtection="1">
      <alignment horizontal="center" vertical="center"/>
      <protection locked="0"/>
    </xf>
    <xf numFmtId="176" fontId="13" fillId="4" borderId="118" xfId="0" applyNumberFormat="1" applyFont="1" applyFill="1" applyBorder="1" applyAlignment="1" applyProtection="1">
      <alignment horizontal="right" vertical="center" shrinkToFit="1"/>
      <protection locked="0"/>
    </xf>
    <xf numFmtId="176" fontId="23" fillId="31" borderId="62" xfId="0" applyNumberFormat="1" applyFont="1" applyFill="1" applyBorder="1" applyAlignment="1" applyProtection="1">
      <alignment horizontal="right" vertical="center" shrinkToFit="1"/>
      <protection locked="0"/>
    </xf>
    <xf numFmtId="0" fontId="83" fillId="0" borderId="152" xfId="0" applyFont="1" applyBorder="1" applyAlignment="1" applyProtection="1">
      <alignment horizontal="center" vertical="center"/>
      <protection locked="0"/>
    </xf>
    <xf numFmtId="0" fontId="82" fillId="0" borderId="152" xfId="0" applyFont="1" applyBorder="1" applyAlignment="1" applyProtection="1">
      <alignment horizontal="center" vertical="center"/>
      <protection locked="0"/>
    </xf>
    <xf numFmtId="0" fontId="0" fillId="2" borderId="0" xfId="0" applyFill="1">
      <alignment vertical="center"/>
    </xf>
    <xf numFmtId="0" fontId="13" fillId="2" borderId="0" xfId="0" applyFont="1" applyFill="1">
      <alignment vertical="center"/>
    </xf>
    <xf numFmtId="0" fontId="22" fillId="2" borderId="0" xfId="0" applyFont="1" applyFill="1" applyAlignment="1">
      <alignment horizontal="center" vertical="center"/>
    </xf>
    <xf numFmtId="0" fontId="21" fillId="2" borderId="0" xfId="0" applyFont="1" applyFill="1">
      <alignment vertical="center"/>
    </xf>
    <xf numFmtId="0" fontId="24" fillId="2" borderId="0" xfId="0" applyFont="1" applyFill="1">
      <alignment vertical="center"/>
    </xf>
    <xf numFmtId="0" fontId="24" fillId="0" borderId="0" xfId="0" applyFont="1">
      <alignment vertical="center"/>
    </xf>
    <xf numFmtId="0" fontId="23" fillId="2" borderId="5" xfId="0" applyFont="1" applyFill="1" applyBorder="1">
      <alignment vertical="center"/>
    </xf>
    <xf numFmtId="0" fontId="23" fillId="2" borderId="2" xfId="0" applyFont="1" applyFill="1" applyBorder="1">
      <alignment vertical="center"/>
    </xf>
    <xf numFmtId="0" fontId="23" fillId="2" borderId="3" xfId="0" applyFont="1" applyFill="1" applyBorder="1">
      <alignment vertical="center"/>
    </xf>
    <xf numFmtId="0" fontId="24" fillId="2" borderId="3" xfId="0" applyFont="1" applyFill="1" applyBorder="1">
      <alignment vertical="center"/>
    </xf>
    <xf numFmtId="0" fontId="25" fillId="0" borderId="0" xfId="0" applyFont="1">
      <alignment vertical="center"/>
    </xf>
    <xf numFmtId="0" fontId="30" fillId="0" borderId="0" xfId="0" applyFont="1">
      <alignment vertical="center"/>
    </xf>
    <xf numFmtId="0" fontId="21" fillId="2" borderId="0" xfId="0" applyFont="1" applyFill="1" applyAlignment="1">
      <alignment horizontal="left" vertical="center"/>
    </xf>
    <xf numFmtId="0" fontId="13" fillId="2" borderId="0" xfId="0" applyFont="1" applyFill="1" applyAlignment="1">
      <alignment horizontal="center" vertical="center"/>
    </xf>
    <xf numFmtId="0" fontId="13" fillId="2" borderId="0" xfId="0" applyFont="1" applyFill="1" applyAlignment="1">
      <alignment vertical="center" shrinkToFit="1"/>
    </xf>
    <xf numFmtId="0" fontId="13" fillId="2" borderId="0" xfId="0" applyFont="1" applyFill="1" applyAlignment="1">
      <alignment horizontal="left" vertical="center"/>
    </xf>
    <xf numFmtId="0" fontId="28" fillId="2" borderId="0" xfId="0" applyFont="1" applyFill="1">
      <alignment vertical="center"/>
    </xf>
    <xf numFmtId="0" fontId="27" fillId="2" borderId="0" xfId="0" applyFont="1" applyFill="1">
      <alignment vertical="center"/>
    </xf>
    <xf numFmtId="0" fontId="23" fillId="2" borderId="0" xfId="0" applyFont="1" applyFill="1" applyAlignment="1">
      <alignment horizontal="left" vertical="center"/>
    </xf>
    <xf numFmtId="0" fontId="23" fillId="2" borderId="0" xfId="0" applyFont="1" applyFill="1" applyAlignment="1">
      <alignment horizontal="center" vertical="center"/>
    </xf>
    <xf numFmtId="0" fontId="23" fillId="2" borderId="0" xfId="0" applyFont="1" applyFill="1" applyAlignment="1">
      <alignment vertical="center" shrinkToFit="1"/>
    </xf>
    <xf numFmtId="176" fontId="19" fillId="2" borderId="0" xfId="0" applyNumberFormat="1" applyFont="1" applyFill="1" applyAlignment="1">
      <alignment horizontal="right" vertical="center"/>
    </xf>
    <xf numFmtId="0" fontId="19" fillId="2" borderId="0" xfId="0" applyFont="1" applyFill="1" applyAlignment="1">
      <alignment horizontal="right" vertical="center"/>
    </xf>
    <xf numFmtId="0" fontId="29" fillId="2" borderId="0" xfId="0" applyFont="1" applyFill="1" applyAlignment="1">
      <alignment horizontal="right" vertical="center"/>
    </xf>
    <xf numFmtId="0" fontId="25" fillId="2" borderId="0" xfId="0" applyFont="1" applyFill="1">
      <alignment vertical="center"/>
    </xf>
    <xf numFmtId="0" fontId="33" fillId="2" borderId="5" xfId="0" applyFont="1" applyFill="1" applyBorder="1" applyAlignment="1">
      <alignment horizontal="center" vertical="center"/>
    </xf>
    <xf numFmtId="0" fontId="33" fillId="0" borderId="83" xfId="0" applyFont="1" applyBorder="1">
      <alignment vertical="center"/>
    </xf>
    <xf numFmtId="0" fontId="33" fillId="2" borderId="17" xfId="0" applyFont="1" applyFill="1" applyBorder="1" applyAlignment="1">
      <alignment horizontal="center" vertical="center"/>
    </xf>
    <xf numFmtId="0" fontId="33" fillId="0" borderId="5" xfId="0" applyFont="1" applyBorder="1">
      <alignment vertical="center"/>
    </xf>
    <xf numFmtId="0" fontId="33" fillId="0" borderId="27" xfId="0" applyFont="1" applyBorder="1">
      <alignment vertical="center"/>
    </xf>
    <xf numFmtId="0" fontId="33" fillId="2" borderId="19" xfId="0" applyFont="1" applyFill="1" applyBorder="1" applyAlignment="1">
      <alignment horizontal="center" vertical="center"/>
    </xf>
    <xf numFmtId="0" fontId="33" fillId="2" borderId="14" xfId="0" applyFont="1" applyFill="1" applyBorder="1" applyAlignment="1">
      <alignment horizontal="left" vertical="center"/>
    </xf>
    <xf numFmtId="0" fontId="33" fillId="0" borderId="2" xfId="0" applyFont="1" applyBorder="1" applyAlignment="1">
      <alignment horizontal="center" vertical="center"/>
    </xf>
    <xf numFmtId="0" fontId="33" fillId="0" borderId="4" xfId="0" applyFont="1" applyBorder="1">
      <alignment vertical="center"/>
    </xf>
    <xf numFmtId="0" fontId="10" fillId="8" borderId="28" xfId="0" applyFont="1" applyFill="1" applyBorder="1" applyAlignment="1">
      <alignment horizontal="center" vertical="center"/>
    </xf>
    <xf numFmtId="0" fontId="33" fillId="2" borderId="2" xfId="0" applyFont="1" applyFill="1" applyBorder="1" applyAlignment="1">
      <alignment horizontal="center" vertical="center"/>
    </xf>
    <xf numFmtId="0" fontId="33" fillId="0" borderId="50" xfId="0" applyFont="1" applyBorder="1">
      <alignment vertical="center"/>
    </xf>
    <xf numFmtId="0" fontId="81" fillId="2" borderId="0" xfId="0" applyFont="1" applyFill="1">
      <alignment vertical="center"/>
    </xf>
    <xf numFmtId="0" fontId="33" fillId="32" borderId="96" xfId="0" applyFont="1" applyFill="1" applyBorder="1" applyAlignment="1">
      <alignment horizontal="center" vertical="center" wrapText="1"/>
    </xf>
    <xf numFmtId="176" fontId="33" fillId="2" borderId="0" xfId="0" applyNumberFormat="1" applyFont="1" applyFill="1">
      <alignment vertical="center"/>
    </xf>
    <xf numFmtId="0" fontId="33" fillId="32" borderId="95" xfId="0" applyFont="1" applyFill="1" applyBorder="1" applyAlignment="1">
      <alignment horizontal="center" vertical="center" wrapText="1"/>
    </xf>
    <xf numFmtId="176" fontId="33" fillId="0" borderId="0" xfId="0" applyNumberFormat="1" applyFont="1">
      <alignment vertical="center"/>
    </xf>
    <xf numFmtId="0" fontId="27" fillId="2" borderId="0" xfId="0" applyFont="1" applyFill="1" applyAlignment="1">
      <alignment horizontal="left" vertical="center"/>
    </xf>
    <xf numFmtId="0" fontId="27" fillId="2" borderId="0" xfId="0" applyFont="1" applyFill="1" applyAlignment="1">
      <alignment horizontal="center" vertical="center" wrapText="1"/>
    </xf>
    <xf numFmtId="0" fontId="33" fillId="2" borderId="0" xfId="0" applyFont="1" applyFill="1" applyAlignment="1">
      <alignment horizontal="center" vertical="center" wrapText="1"/>
    </xf>
    <xf numFmtId="0" fontId="27" fillId="2" borderId="0" xfId="0" applyFont="1" applyFill="1" applyAlignment="1">
      <alignment horizontal="center" vertical="center" wrapText="1" shrinkToFit="1"/>
    </xf>
    <xf numFmtId="10" fontId="24" fillId="2" borderId="0" xfId="55" applyNumberFormat="1" applyFont="1" applyFill="1" applyBorder="1" applyAlignment="1" applyProtection="1">
      <alignment horizontal="center" vertical="center"/>
    </xf>
    <xf numFmtId="0" fontId="27" fillId="2" borderId="0" xfId="0" applyFont="1" applyFill="1" applyAlignment="1">
      <alignment horizontal="left" vertical="top" wrapText="1" shrinkToFit="1"/>
    </xf>
    <xf numFmtId="0" fontId="32" fillId="2" borderId="0" xfId="0" applyFont="1" applyFill="1" applyAlignment="1">
      <alignment horizontal="center" vertical="top"/>
    </xf>
    <xf numFmtId="0" fontId="29" fillId="2" borderId="0" xfId="0" applyFont="1" applyFill="1">
      <alignment vertical="center"/>
    </xf>
    <xf numFmtId="0" fontId="27" fillId="2" borderId="0" xfId="0" applyFont="1" applyFill="1" applyAlignment="1">
      <alignment horizontal="left" vertical="top" wrapText="1"/>
    </xf>
    <xf numFmtId="0" fontId="33" fillId="2" borderId="0" xfId="0" applyFont="1" applyFill="1" applyAlignment="1">
      <alignment horizontal="left" vertical="center" wrapText="1"/>
    </xf>
    <xf numFmtId="0" fontId="33" fillId="2" borderId="0" xfId="0" applyFont="1" applyFill="1" applyAlignment="1">
      <alignment horizontal="left" vertical="center"/>
    </xf>
    <xf numFmtId="176" fontId="32" fillId="2" borderId="0" xfId="0" applyNumberFormat="1" applyFont="1" applyFill="1" applyAlignment="1">
      <alignment horizontal="right" vertical="center"/>
    </xf>
    <xf numFmtId="176" fontId="24" fillId="2" borderId="0" xfId="0" applyNumberFormat="1" applyFont="1" applyFill="1" applyAlignment="1">
      <alignment horizontal="right" vertical="center"/>
    </xf>
    <xf numFmtId="0" fontId="33" fillId="2" borderId="0" xfId="0" applyFont="1" applyFill="1">
      <alignment vertical="center"/>
    </xf>
    <xf numFmtId="0" fontId="32" fillId="2" borderId="5" xfId="0" applyFont="1" applyFill="1" applyBorder="1" applyAlignment="1">
      <alignment horizontal="center" vertical="center"/>
    </xf>
    <xf numFmtId="176" fontId="33" fillId="0" borderId="7" xfId="0" applyNumberFormat="1" applyFont="1" applyBorder="1">
      <alignment vertical="center"/>
    </xf>
    <xf numFmtId="0" fontId="0" fillId="2" borderId="17" xfId="0" applyFill="1" applyBorder="1">
      <alignment vertical="center"/>
    </xf>
    <xf numFmtId="176" fontId="33" fillId="2" borderId="0" xfId="0" applyNumberFormat="1" applyFont="1" applyFill="1" applyAlignment="1">
      <alignment vertical="center" textRotation="255"/>
    </xf>
    <xf numFmtId="176" fontId="33" fillId="0" borderId="4" xfId="0" applyNumberFormat="1" applyFont="1" applyBorder="1">
      <alignment vertical="center"/>
    </xf>
    <xf numFmtId="0" fontId="32" fillId="2" borderId="0" xfId="0" applyFont="1" applyFill="1">
      <alignment vertical="center"/>
    </xf>
    <xf numFmtId="0" fontId="32" fillId="2" borderId="0" xfId="0" applyFont="1" applyFill="1" applyAlignment="1">
      <alignment horizontal="left" vertical="center" wrapText="1"/>
    </xf>
    <xf numFmtId="0" fontId="0" fillId="2" borderId="0" xfId="0" applyFill="1" applyAlignment="1">
      <alignment horizontal="left" vertical="center" wrapText="1"/>
    </xf>
    <xf numFmtId="0" fontId="27" fillId="2" borderId="0" xfId="0" applyFont="1" applyFill="1" applyAlignment="1">
      <alignment horizontal="center" vertical="top"/>
    </xf>
    <xf numFmtId="0" fontId="27" fillId="2" borderId="0" xfId="0" applyFont="1" applyFill="1" applyAlignment="1">
      <alignment vertical="top" wrapText="1"/>
    </xf>
    <xf numFmtId="0" fontId="32" fillId="2" borderId="0" xfId="0" applyFont="1" applyFill="1" applyAlignment="1">
      <alignment horizontal="right" vertical="top"/>
    </xf>
    <xf numFmtId="0" fontId="0" fillId="2" borderId="0" xfId="0" applyFill="1" applyAlignment="1">
      <alignment horizontal="center" vertical="center"/>
    </xf>
    <xf numFmtId="0" fontId="29" fillId="2" borderId="0" xfId="0" applyFont="1" applyFill="1" applyAlignment="1">
      <alignment vertical="center" wrapText="1"/>
    </xf>
    <xf numFmtId="0" fontId="29" fillId="0" borderId="0" xfId="0" applyFont="1" applyAlignment="1">
      <alignment vertical="center" wrapText="1"/>
    </xf>
    <xf numFmtId="0" fontId="36" fillId="2" borderId="0" xfId="0" applyFont="1" applyFill="1">
      <alignment vertical="center"/>
    </xf>
    <xf numFmtId="0" fontId="36" fillId="0" borderId="0" xfId="0" applyFont="1">
      <alignment vertical="center"/>
    </xf>
    <xf numFmtId="0" fontId="37" fillId="0" borderId="0" xfId="0" applyFont="1">
      <alignment vertical="center"/>
    </xf>
    <xf numFmtId="0" fontId="29" fillId="2" borderId="27" xfId="0" applyFont="1" applyFill="1" applyBorder="1">
      <alignment vertical="center"/>
    </xf>
    <xf numFmtId="0" fontId="0" fillId="2" borderId="0" xfId="0" applyFill="1" applyAlignment="1"/>
    <xf numFmtId="0" fontId="10" fillId="3" borderId="28" xfId="0" applyFont="1" applyFill="1" applyBorder="1" applyAlignment="1">
      <alignment horizontal="center" vertical="center"/>
    </xf>
    <xf numFmtId="0" fontId="29" fillId="2" borderId="7" xfId="0" applyFont="1" applyFill="1" applyBorder="1">
      <alignment vertical="center"/>
    </xf>
    <xf numFmtId="0" fontId="39" fillId="2" borderId="31" xfId="0" applyFont="1" applyFill="1" applyBorder="1" applyAlignment="1">
      <alignment horizontal="right" vertical="center" shrinkToFit="1"/>
    </xf>
    <xf numFmtId="0" fontId="39" fillId="2" borderId="34" xfId="0" applyFont="1" applyFill="1" applyBorder="1" applyAlignment="1">
      <alignment vertical="center" shrinkToFit="1"/>
    </xf>
    <xf numFmtId="0" fontId="39" fillId="2" borderId="0" xfId="0" applyFont="1" applyFill="1" applyAlignment="1">
      <alignment vertical="center" shrinkToFit="1"/>
    </xf>
    <xf numFmtId="0" fontId="29" fillId="2" borderId="0" xfId="0" applyFont="1" applyFill="1" applyAlignment="1">
      <alignment horizontal="left" vertical="center"/>
    </xf>
    <xf numFmtId="0" fontId="0" fillId="2" borderId="14" xfId="0" applyFill="1" applyBorder="1" applyAlignment="1">
      <alignment horizontal="left" vertical="top"/>
    </xf>
    <xf numFmtId="0" fontId="29" fillId="2" borderId="61" xfId="0" applyFont="1" applyFill="1" applyBorder="1">
      <alignment vertical="center"/>
    </xf>
    <xf numFmtId="0" fontId="0" fillId="2" borderId="0" xfId="0" applyFill="1" applyAlignment="1">
      <alignment vertical="top"/>
    </xf>
    <xf numFmtId="0" fontId="71" fillId="2" borderId="0" xfId="0" applyFont="1" applyFill="1">
      <alignment vertical="center"/>
    </xf>
    <xf numFmtId="0" fontId="39" fillId="2" borderId="0" xfId="0" applyFont="1" applyFill="1" applyAlignment="1">
      <alignment horizontal="right" vertical="center" shrinkToFit="1"/>
    </xf>
    <xf numFmtId="2" fontId="39" fillId="2" borderId="0" xfId="0" applyNumberFormat="1" applyFont="1" applyFill="1" applyAlignment="1">
      <alignment horizontal="center" vertical="center" shrinkToFit="1"/>
    </xf>
    <xf numFmtId="49" fontId="26" fillId="2" borderId="0" xfId="0" applyNumberFormat="1" applyFont="1" applyFill="1">
      <alignment vertical="center"/>
    </xf>
    <xf numFmtId="0" fontId="32" fillId="0" borderId="0" xfId="0" applyFont="1">
      <alignment vertical="center"/>
    </xf>
    <xf numFmtId="0" fontId="27" fillId="0" borderId="0" xfId="0" applyFont="1" applyAlignment="1">
      <alignment horizontal="left" vertical="center" wrapText="1"/>
    </xf>
    <xf numFmtId="49" fontId="27" fillId="2" borderId="0" xfId="0" applyNumberFormat="1" applyFont="1" applyFill="1" applyAlignment="1">
      <alignment horizontal="center" vertical="center"/>
    </xf>
    <xf numFmtId="0" fontId="27" fillId="2" borderId="0" xfId="0" applyFont="1" applyFill="1" applyAlignment="1">
      <alignment vertical="center" wrapText="1"/>
    </xf>
    <xf numFmtId="0" fontId="83" fillId="0" borderId="152" xfId="0" applyFont="1" applyBorder="1" applyAlignment="1">
      <alignment horizontal="center" vertical="center"/>
    </xf>
    <xf numFmtId="0" fontId="31" fillId="2" borderId="0" xfId="0" applyFont="1" applyFill="1" applyAlignment="1">
      <alignment horizontal="left" vertical="center" wrapText="1"/>
    </xf>
    <xf numFmtId="0" fontId="18" fillId="0" borderId="0" xfId="0" applyFont="1" applyAlignment="1">
      <alignment horizontal="left" vertical="top" wrapText="1"/>
    </xf>
    <xf numFmtId="49" fontId="27" fillId="2" borderId="0" xfId="0" applyNumberFormat="1" applyFont="1" applyFill="1" applyAlignment="1">
      <alignment horizontal="center" vertical="top"/>
    </xf>
    <xf numFmtId="0" fontId="23" fillId="2" borderId="0" xfId="0" applyFont="1" applyFill="1">
      <alignment vertical="center"/>
    </xf>
    <xf numFmtId="0" fontId="29" fillId="0" borderId="0" xfId="0" applyFont="1" applyAlignment="1">
      <alignment horizontal="left" vertical="center"/>
    </xf>
    <xf numFmtId="2" fontId="39" fillId="2" borderId="0" xfId="0" applyNumberFormat="1" applyFont="1" applyFill="1" applyAlignment="1">
      <alignment vertical="center" shrinkToFit="1"/>
    </xf>
    <xf numFmtId="0" fontId="29" fillId="2" borderId="17" xfId="0" applyFont="1" applyFill="1" applyBorder="1" applyAlignment="1">
      <alignment horizontal="left" vertical="center"/>
    </xf>
    <xf numFmtId="0" fontId="0" fillId="2" borderId="17" xfId="0" applyFill="1" applyBorder="1" applyAlignment="1">
      <alignment horizontal="center" vertical="center"/>
    </xf>
    <xf numFmtId="0" fontId="0" fillId="2" borderId="91" xfId="0" applyFill="1" applyBorder="1" applyAlignment="1">
      <alignment horizontal="center" vertical="center"/>
    </xf>
    <xf numFmtId="0" fontId="39" fillId="2" borderId="0" xfId="0" applyFont="1" applyFill="1" applyAlignment="1">
      <alignment vertical="center" textRotation="255" shrinkToFit="1"/>
    </xf>
    <xf numFmtId="0" fontId="29" fillId="2" borderId="0" xfId="0" applyFont="1" applyFill="1" applyAlignment="1">
      <alignment horizontal="left" vertical="center" wrapText="1"/>
    </xf>
    <xf numFmtId="0" fontId="10" fillId="2" borderId="0" xfId="0" applyFont="1" applyFill="1">
      <alignment vertical="center"/>
    </xf>
    <xf numFmtId="0" fontId="0" fillId="0" borderId="155" xfId="0" applyBorder="1">
      <alignment vertical="center"/>
    </xf>
    <xf numFmtId="49" fontId="31" fillId="2" borderId="0" xfId="0" applyNumberFormat="1" applyFont="1" applyFill="1" applyAlignment="1">
      <alignment horizontal="center" vertical="center"/>
    </xf>
    <xf numFmtId="0" fontId="31" fillId="2" borderId="0" xfId="0" applyFont="1" applyFill="1">
      <alignment vertical="center"/>
    </xf>
    <xf numFmtId="0" fontId="31" fillId="2" borderId="0" xfId="0" applyFont="1" applyFill="1" applyAlignment="1">
      <alignment vertical="center" wrapText="1"/>
    </xf>
    <xf numFmtId="0" fontId="31" fillId="2" borderId="0" xfId="0" applyFont="1" applyFill="1" applyAlignment="1">
      <alignment horizontal="left" vertical="center"/>
    </xf>
    <xf numFmtId="0" fontId="27" fillId="2" borderId="0" xfId="0" applyFont="1" applyFill="1" applyAlignment="1">
      <alignment horizontal="left" vertical="center" wrapText="1"/>
    </xf>
    <xf numFmtId="0" fontId="27" fillId="2" borderId="53" xfId="0" applyFont="1" applyFill="1" applyBorder="1" applyAlignment="1">
      <alignment horizontal="center" vertical="center" wrapText="1"/>
    </xf>
    <xf numFmtId="0" fontId="24" fillId="2" borderId="15" xfId="0" applyFont="1" applyFill="1" applyBorder="1">
      <alignment vertical="center"/>
    </xf>
    <xf numFmtId="0" fontId="69" fillId="2" borderId="0" xfId="0" applyFont="1" applyFill="1">
      <alignment vertical="center"/>
    </xf>
    <xf numFmtId="0" fontId="29" fillId="2" borderId="120" xfId="0" applyFont="1" applyFill="1" applyBorder="1" applyAlignment="1">
      <alignment horizontal="center" vertical="center"/>
    </xf>
    <xf numFmtId="0" fontId="29" fillId="2" borderId="6" xfId="0" applyFont="1" applyFill="1" applyBorder="1">
      <alignment vertical="center"/>
    </xf>
    <xf numFmtId="176" fontId="29" fillId="2" borderId="0" xfId="0" applyNumberFormat="1" applyFont="1" applyFill="1" applyAlignment="1">
      <alignment vertical="center" wrapText="1"/>
    </xf>
    <xf numFmtId="0" fontId="27" fillId="2" borderId="18" xfId="0" applyFont="1" applyFill="1" applyBorder="1">
      <alignment vertical="center"/>
    </xf>
    <xf numFmtId="0" fontId="29" fillId="2" borderId="99" xfId="0" applyFont="1" applyFill="1" applyBorder="1" applyAlignment="1">
      <alignment horizontal="center" vertical="center"/>
    </xf>
    <xf numFmtId="0" fontId="29" fillId="2" borderId="9" xfId="0" applyFont="1" applyFill="1" applyBorder="1">
      <alignment vertical="center"/>
    </xf>
    <xf numFmtId="176" fontId="29" fillId="2" borderId="9" xfId="0" applyNumberFormat="1" applyFont="1" applyFill="1" applyBorder="1" applyAlignment="1">
      <alignment vertical="center" wrapText="1"/>
    </xf>
    <xf numFmtId="0" fontId="23" fillId="2" borderId="9" xfId="0" applyFont="1" applyFill="1" applyBorder="1">
      <alignment vertical="center"/>
    </xf>
    <xf numFmtId="0" fontId="27" fillId="2" borderId="9" xfId="0" applyFont="1" applyFill="1" applyBorder="1">
      <alignment vertical="center"/>
    </xf>
    <xf numFmtId="0" fontId="27" fillId="2" borderId="10" xfId="0" applyFont="1" applyFill="1" applyBorder="1">
      <alignment vertical="center"/>
    </xf>
    <xf numFmtId="0" fontId="29" fillId="2" borderId="91" xfId="0" applyFont="1" applyFill="1" applyBorder="1" applyAlignment="1">
      <alignment horizontal="center" vertical="center"/>
    </xf>
    <xf numFmtId="0" fontId="29" fillId="2" borderId="92" xfId="0" applyFont="1" applyFill="1" applyBorder="1">
      <alignment vertical="center"/>
    </xf>
    <xf numFmtId="0" fontId="29" fillId="2" borderId="15" xfId="0" applyFont="1" applyFill="1" applyBorder="1" applyAlignment="1">
      <alignment vertical="center" wrapText="1"/>
    </xf>
    <xf numFmtId="176" fontId="29" fillId="2" borderId="15" xfId="0" applyNumberFormat="1" applyFont="1" applyFill="1" applyBorder="1" applyAlignment="1">
      <alignment vertical="center" wrapText="1"/>
    </xf>
    <xf numFmtId="0" fontId="23" fillId="2" borderId="15" xfId="0" applyFont="1" applyFill="1" applyBorder="1">
      <alignment vertical="center"/>
    </xf>
    <xf numFmtId="0" fontId="27" fillId="2" borderId="15" xfId="0" applyFont="1" applyFill="1" applyBorder="1">
      <alignment vertical="center"/>
    </xf>
    <xf numFmtId="0" fontId="27" fillId="2" borderId="61" xfId="0" applyFont="1" applyFill="1" applyBorder="1">
      <alignment vertical="center"/>
    </xf>
    <xf numFmtId="0" fontId="32" fillId="2" borderId="0" xfId="0" applyFont="1" applyFill="1" applyAlignment="1">
      <alignment vertical="center" wrapText="1"/>
    </xf>
    <xf numFmtId="0" fontId="29" fillId="2" borderId="0" xfId="0" applyFont="1" applyFill="1" applyAlignment="1">
      <alignment horizontal="center" vertical="center"/>
    </xf>
    <xf numFmtId="176" fontId="24" fillId="2" borderId="0" xfId="0" applyNumberFormat="1" applyFont="1" applyFill="1">
      <alignment vertical="center"/>
    </xf>
    <xf numFmtId="0" fontId="69" fillId="2" borderId="0" xfId="0" applyFont="1" applyFill="1" applyAlignment="1">
      <alignment horizontal="left" vertical="center" wrapText="1"/>
    </xf>
    <xf numFmtId="176" fontId="24" fillId="2" borderId="80" xfId="0" applyNumberFormat="1" applyFont="1" applyFill="1" applyBorder="1">
      <alignment vertical="center"/>
    </xf>
    <xf numFmtId="176" fontId="24" fillId="2" borderId="15" xfId="0" applyNumberFormat="1" applyFont="1" applyFill="1" applyBorder="1">
      <alignment vertical="center"/>
    </xf>
    <xf numFmtId="0" fontId="29" fillId="2" borderId="8" xfId="0" applyFont="1" applyFill="1" applyBorder="1">
      <alignment vertical="center"/>
    </xf>
    <xf numFmtId="0" fontId="72" fillId="2" borderId="9" xfId="0" applyFont="1" applyFill="1" applyBorder="1" applyAlignment="1">
      <alignment vertical="center" wrapText="1"/>
    </xf>
    <xf numFmtId="0" fontId="69" fillId="2" borderId="18" xfId="0" applyFont="1" applyFill="1" applyBorder="1">
      <alignment vertical="center"/>
    </xf>
    <xf numFmtId="0" fontId="29" fillId="0" borderId="11" xfId="0" applyFont="1" applyBorder="1" applyAlignment="1">
      <alignment horizontal="center" vertical="center"/>
    </xf>
    <xf numFmtId="0" fontId="29" fillId="2" borderId="11" xfId="0" applyFont="1" applyFill="1" applyBorder="1" applyAlignment="1">
      <alignment vertical="center" wrapText="1"/>
    </xf>
    <xf numFmtId="0" fontId="27" fillId="2" borderId="20" xfId="0" applyFont="1" applyFill="1" applyBorder="1">
      <alignment vertical="center"/>
    </xf>
    <xf numFmtId="0" fontId="83" fillId="0" borderId="0" xfId="0" applyFont="1" applyAlignment="1">
      <alignment horizontal="center" vertical="center"/>
    </xf>
    <xf numFmtId="0" fontId="26" fillId="2" borderId="0" xfId="0" applyFont="1" applyFill="1" applyAlignment="1">
      <alignment horizontal="left" vertical="center"/>
    </xf>
    <xf numFmtId="0" fontId="28" fillId="2" borderId="0" xfId="0" applyFont="1" applyFill="1" applyAlignment="1">
      <alignment horizontal="left" vertical="center"/>
    </xf>
    <xf numFmtId="0" fontId="69" fillId="2" borderId="115" xfId="0" applyFont="1" applyFill="1" applyBorder="1">
      <alignment vertical="center"/>
    </xf>
    <xf numFmtId="0" fontId="74" fillId="2" borderId="0" xfId="0" applyFont="1" applyFill="1">
      <alignment vertical="center"/>
    </xf>
    <xf numFmtId="0" fontId="74" fillId="2" borderId="15" xfId="0" applyFont="1" applyFill="1" applyBorder="1">
      <alignment vertical="center"/>
    </xf>
    <xf numFmtId="0" fontId="27" fillId="2" borderId="112" xfId="0" applyFont="1" applyFill="1" applyBorder="1" applyAlignment="1">
      <alignment horizontal="center" vertical="center" wrapText="1"/>
    </xf>
    <xf numFmtId="176" fontId="24" fillId="2" borderId="34" xfId="0" applyNumberFormat="1" applyFont="1" applyFill="1" applyBorder="1">
      <alignment vertical="center"/>
    </xf>
    <xf numFmtId="0" fontId="78" fillId="2" borderId="0" xfId="0" applyFont="1" applyFill="1">
      <alignment vertical="center"/>
    </xf>
    <xf numFmtId="0" fontId="27" fillId="32" borderId="65" xfId="0" applyFont="1" applyFill="1" applyBorder="1" applyAlignment="1">
      <alignment horizontal="center" vertical="center" wrapText="1"/>
    </xf>
    <xf numFmtId="0" fontId="39" fillId="0" borderId="132" xfId="0" applyFont="1" applyBorder="1" applyAlignment="1">
      <alignment horizontal="center" vertical="center"/>
    </xf>
    <xf numFmtId="0" fontId="27" fillId="32" borderId="72" xfId="0" applyFont="1" applyFill="1" applyBorder="1" applyAlignment="1">
      <alignment horizontal="center" vertical="center" wrapText="1"/>
    </xf>
    <xf numFmtId="0" fontId="39" fillId="0" borderId="87" xfId="0" applyFont="1" applyBorder="1" applyAlignment="1">
      <alignment horizontal="center" vertical="center"/>
    </xf>
    <xf numFmtId="0" fontId="27" fillId="32" borderId="45" xfId="0" applyFont="1" applyFill="1" applyBorder="1" applyAlignment="1">
      <alignment horizontal="center" vertical="center" wrapText="1"/>
    </xf>
    <xf numFmtId="0" fontId="39" fillId="0" borderId="133" xfId="0" applyFont="1" applyBorder="1" applyAlignment="1">
      <alignment horizontal="center" vertical="center"/>
    </xf>
    <xf numFmtId="0" fontId="29" fillId="2" borderId="40" xfId="0" applyFont="1" applyFill="1" applyBorder="1" applyAlignment="1">
      <alignment horizontal="center" vertical="center"/>
    </xf>
    <xf numFmtId="0" fontId="33" fillId="0" borderId="0" xfId="0" applyFont="1" applyAlignment="1">
      <alignment vertical="center" wrapText="1"/>
    </xf>
    <xf numFmtId="0" fontId="28" fillId="3" borderId="28" xfId="0" applyFont="1" applyFill="1" applyBorder="1" applyAlignment="1">
      <alignment horizontal="left" vertical="center" wrapText="1"/>
    </xf>
    <xf numFmtId="0" fontId="85" fillId="0" borderId="152" xfId="0" applyFont="1" applyBorder="1" applyAlignment="1">
      <alignment horizontal="center" vertical="center"/>
    </xf>
    <xf numFmtId="0" fontId="28" fillId="3" borderId="28" xfId="0" applyFont="1" applyFill="1" applyBorder="1" applyAlignment="1">
      <alignment vertical="center" wrapText="1"/>
    </xf>
    <xf numFmtId="0" fontId="11" fillId="0" borderId="0" xfId="0" applyFont="1">
      <alignment vertical="center"/>
    </xf>
    <xf numFmtId="0" fontId="10" fillId="8" borderId="86" xfId="0" applyFont="1" applyFill="1" applyBorder="1" applyAlignment="1">
      <alignment horizontal="center" vertical="center"/>
    </xf>
    <xf numFmtId="0" fontId="29" fillId="2" borderId="23" xfId="0" applyFont="1" applyFill="1" applyBorder="1">
      <alignment vertical="center"/>
    </xf>
    <xf numFmtId="0" fontId="24" fillId="2" borderId="24" xfId="0" applyFont="1" applyFill="1" applyBorder="1">
      <alignment vertical="center"/>
    </xf>
    <xf numFmtId="0" fontId="27" fillId="2" borderId="24" xfId="0" applyFont="1" applyFill="1" applyBorder="1">
      <alignment vertical="center"/>
    </xf>
    <xf numFmtId="0" fontId="27" fillId="2" borderId="24" xfId="0" applyFont="1" applyFill="1" applyBorder="1" applyAlignment="1">
      <alignment vertical="center" wrapText="1"/>
    </xf>
    <xf numFmtId="0" fontId="23" fillId="2" borderId="25" xfId="0" applyFont="1" applyFill="1" applyBorder="1" applyAlignment="1">
      <alignment horizontal="center" vertical="center"/>
    </xf>
    <xf numFmtId="182" fontId="32" fillId="0" borderId="0" xfId="0" applyNumberFormat="1" applyFont="1">
      <alignment vertical="center"/>
    </xf>
    <xf numFmtId="183" fontId="32" fillId="0" borderId="0" xfId="0" applyNumberFormat="1" applyFont="1">
      <alignment vertical="center"/>
    </xf>
    <xf numFmtId="0" fontId="29" fillId="2" borderId="34" xfId="0" applyFont="1" applyFill="1" applyBorder="1">
      <alignment vertical="center"/>
    </xf>
    <xf numFmtId="0" fontId="27" fillId="32" borderId="138" xfId="0" applyFont="1" applyFill="1" applyBorder="1" applyAlignment="1">
      <alignment horizontal="center" vertical="center" wrapText="1"/>
    </xf>
    <xf numFmtId="0" fontId="23" fillId="2" borderId="31" xfId="0" applyFont="1" applyFill="1" applyBorder="1" applyAlignment="1">
      <alignment horizontal="center" vertical="center"/>
    </xf>
    <xf numFmtId="0" fontId="27" fillId="32" borderId="139" xfId="0" applyFont="1" applyFill="1" applyBorder="1" applyAlignment="1">
      <alignment horizontal="center" vertical="center" wrapText="1"/>
    </xf>
    <xf numFmtId="0" fontId="29" fillId="2" borderId="0" xfId="0" applyFont="1" applyFill="1" applyAlignment="1">
      <alignment vertical="top"/>
    </xf>
    <xf numFmtId="182" fontId="32" fillId="2" borderId="0" xfId="0" applyNumberFormat="1" applyFont="1" applyFill="1">
      <alignment vertical="center"/>
    </xf>
    <xf numFmtId="0" fontId="29" fillId="2" borderId="36" xfId="0" applyFont="1" applyFill="1" applyBorder="1">
      <alignment vertical="center"/>
    </xf>
    <xf numFmtId="0" fontId="27" fillId="32" borderId="140" xfId="0" applyFont="1" applyFill="1" applyBorder="1" applyAlignment="1">
      <alignment horizontal="center" vertical="center" wrapText="1"/>
    </xf>
    <xf numFmtId="0" fontId="27" fillId="2" borderId="115" xfId="0" applyFont="1" applyFill="1" applyBorder="1">
      <alignment vertical="center"/>
    </xf>
    <xf numFmtId="0" fontId="29" fillId="2" borderId="115" xfId="0" applyFont="1" applyFill="1" applyBorder="1" applyAlignment="1">
      <alignment vertical="top"/>
    </xf>
    <xf numFmtId="0" fontId="29" fillId="2" borderId="116" xfId="0" applyFont="1" applyFill="1" applyBorder="1">
      <alignment vertical="center"/>
    </xf>
    <xf numFmtId="49" fontId="28" fillId="2" borderId="0" xfId="0" applyNumberFormat="1" applyFont="1" applyFill="1">
      <alignment vertical="center"/>
    </xf>
    <xf numFmtId="49" fontId="23" fillId="2" borderId="0" xfId="0" applyNumberFormat="1" applyFont="1" applyFill="1">
      <alignment vertical="center"/>
    </xf>
    <xf numFmtId="0" fontId="38" fillId="2" borderId="0" xfId="0" applyFont="1" applyFill="1" applyAlignment="1">
      <alignment horizontal="left" vertical="center" wrapText="1"/>
    </xf>
    <xf numFmtId="49" fontId="27" fillId="2" borderId="0" xfId="0" applyNumberFormat="1" applyFont="1" applyFill="1">
      <alignment vertical="center"/>
    </xf>
    <xf numFmtId="49" fontId="27" fillId="0" borderId="0" xfId="0" applyNumberFormat="1" applyFont="1" applyAlignment="1">
      <alignment horizontal="center" vertical="top"/>
    </xf>
    <xf numFmtId="49" fontId="29" fillId="2" borderId="15" xfId="0" applyNumberFormat="1" applyFont="1" applyFill="1" applyBorder="1" applyAlignment="1">
      <alignment horizontal="left" vertical="center" wrapText="1"/>
    </xf>
    <xf numFmtId="49" fontId="29" fillId="2" borderId="0" xfId="0" applyNumberFormat="1" applyFont="1" applyFill="1" applyAlignment="1">
      <alignment horizontal="left" vertical="center" wrapText="1"/>
    </xf>
    <xf numFmtId="0" fontId="24" fillId="2" borderId="0" xfId="0" applyFont="1" applyFill="1" applyAlignment="1">
      <alignment vertical="top"/>
    </xf>
    <xf numFmtId="0" fontId="10" fillId="8" borderId="28" xfId="0" applyFont="1" applyFill="1" applyBorder="1" applyAlignment="1">
      <alignment horizontal="left" vertical="center"/>
    </xf>
    <xf numFmtId="0" fontId="24" fillId="0" borderId="0" xfId="0" applyFont="1" applyAlignment="1">
      <alignment vertical="top"/>
    </xf>
    <xf numFmtId="0" fontId="27" fillId="32" borderId="43" xfId="0" applyFont="1" applyFill="1" applyBorder="1" applyAlignment="1">
      <alignment horizontal="center" vertical="center" wrapText="1"/>
    </xf>
    <xf numFmtId="0" fontId="27" fillId="2" borderId="44" xfId="0" applyFont="1" applyFill="1" applyBorder="1" applyAlignment="1">
      <alignment vertical="center" wrapText="1"/>
    </xf>
    <xf numFmtId="0" fontId="27" fillId="2" borderId="73" xfId="0" applyFont="1" applyFill="1" applyBorder="1" applyAlignment="1">
      <alignment vertical="center" wrapText="1"/>
    </xf>
    <xf numFmtId="0" fontId="27" fillId="32" borderId="153" xfId="0" applyFont="1" applyFill="1" applyBorder="1" applyAlignment="1">
      <alignment horizontal="center" vertical="center" wrapText="1"/>
    </xf>
    <xf numFmtId="0" fontId="27" fillId="2" borderId="75" xfId="0" applyFont="1" applyFill="1" applyBorder="1" applyAlignment="1">
      <alignment vertical="center" wrapText="1"/>
    </xf>
    <xf numFmtId="0" fontId="27" fillId="32" borderId="76" xfId="0" applyFont="1" applyFill="1" applyBorder="1" applyAlignment="1">
      <alignment horizontal="center" vertical="center" wrapText="1"/>
    </xf>
    <xf numFmtId="0" fontId="27" fillId="32" borderId="154" xfId="0" applyFont="1" applyFill="1" applyBorder="1" applyAlignment="1">
      <alignment horizontal="center" vertical="center" wrapText="1"/>
    </xf>
    <xf numFmtId="0" fontId="27" fillId="2" borderId="68" xfId="0" applyFont="1" applyFill="1" applyBorder="1" applyAlignment="1">
      <alignment horizontal="left" vertical="center" wrapText="1"/>
    </xf>
    <xf numFmtId="0" fontId="27" fillId="2" borderId="75" xfId="0" applyFont="1" applyFill="1" applyBorder="1" applyAlignment="1">
      <alignment horizontal="left" vertical="center" wrapText="1"/>
    </xf>
    <xf numFmtId="0" fontId="27" fillId="2" borderId="31" xfId="0" applyFont="1" applyFill="1" applyBorder="1" applyAlignment="1">
      <alignment vertical="center" wrapText="1"/>
    </xf>
    <xf numFmtId="0" fontId="27" fillId="2" borderId="68" xfId="0" applyFont="1" applyFill="1" applyBorder="1" applyAlignment="1">
      <alignment vertical="center" wrapText="1"/>
    </xf>
    <xf numFmtId="0" fontId="27" fillId="2" borderId="116" xfId="0" applyFont="1" applyFill="1" applyBorder="1" applyAlignment="1">
      <alignment vertical="center" wrapText="1"/>
    </xf>
    <xf numFmtId="49" fontId="13" fillId="2" borderId="0" xfId="0" applyNumberFormat="1" applyFont="1" applyFill="1">
      <alignment vertical="center"/>
    </xf>
    <xf numFmtId="49" fontId="47" fillId="2" borderId="0" xfId="0" applyNumberFormat="1" applyFont="1" applyFill="1">
      <alignment vertical="center"/>
    </xf>
    <xf numFmtId="49" fontId="40" fillId="2" borderId="0" xfId="0" applyNumberFormat="1" applyFont="1" applyFill="1" applyAlignment="1">
      <alignment vertical="top"/>
    </xf>
    <xf numFmtId="0" fontId="41" fillId="2" borderId="0" xfId="0" applyFont="1" applyFill="1" applyAlignment="1">
      <alignment horizontal="left" vertical="top" wrapText="1"/>
    </xf>
    <xf numFmtId="0" fontId="42" fillId="2" borderId="0" xfId="0" applyFont="1" applyFill="1" applyAlignment="1">
      <alignment horizontal="left" vertical="top" wrapText="1"/>
    </xf>
    <xf numFmtId="0" fontId="40" fillId="0" borderId="0" xfId="0" applyFont="1">
      <alignment vertical="center"/>
    </xf>
    <xf numFmtId="0" fontId="23" fillId="2" borderId="17" xfId="0" applyFont="1" applyFill="1" applyBorder="1">
      <alignment vertical="center"/>
    </xf>
    <xf numFmtId="0" fontId="10" fillId="0" borderId="0" xfId="0" applyFont="1" applyAlignment="1">
      <alignment horizontal="center" vertical="center"/>
    </xf>
    <xf numFmtId="0" fontId="10" fillId="0" borderId="0" xfId="0" applyFont="1">
      <alignment vertical="center"/>
    </xf>
    <xf numFmtId="0" fontId="27" fillId="2" borderId="0" xfId="0" applyFont="1" applyFill="1" applyAlignment="1">
      <alignment horizontal="center" vertical="center"/>
    </xf>
    <xf numFmtId="49" fontId="13" fillId="2" borderId="23" xfId="0" applyNumberFormat="1" applyFont="1" applyFill="1" applyBorder="1">
      <alignment vertical="center"/>
    </xf>
    <xf numFmtId="0" fontId="13" fillId="2" borderId="24" xfId="0" applyFont="1" applyFill="1" applyBorder="1">
      <alignment vertical="center"/>
    </xf>
    <xf numFmtId="0" fontId="13" fillId="2" borderId="25" xfId="0" applyFont="1" applyFill="1" applyBorder="1">
      <alignment vertical="center"/>
    </xf>
    <xf numFmtId="0" fontId="43" fillId="2" borderId="34" xfId="0" applyFont="1" applyFill="1" applyBorder="1" applyAlignment="1">
      <alignment vertical="center" wrapText="1"/>
    </xf>
    <xf numFmtId="0" fontId="43" fillId="2" borderId="31" xfId="0" applyFont="1" applyFill="1" applyBorder="1" applyAlignment="1">
      <alignment vertical="center" wrapText="1"/>
    </xf>
    <xf numFmtId="0" fontId="43" fillId="2" borderId="0" xfId="0" applyFont="1" applyFill="1" applyAlignment="1">
      <alignment vertical="center" wrapText="1"/>
    </xf>
    <xf numFmtId="0" fontId="44" fillId="2" borderId="0" xfId="0" applyFont="1" applyFill="1">
      <alignment vertical="center"/>
    </xf>
    <xf numFmtId="0" fontId="43" fillId="2" borderId="34" xfId="0" applyFont="1" applyFill="1" applyBorder="1">
      <alignment vertical="center"/>
    </xf>
    <xf numFmtId="0" fontId="43" fillId="2" borderId="0" xfId="0" applyFont="1" applyFill="1">
      <alignment vertical="center"/>
    </xf>
    <xf numFmtId="0" fontId="43" fillId="2" borderId="0" xfId="0" applyFont="1" applyFill="1" applyAlignment="1">
      <alignment vertical="center" shrinkToFit="1"/>
    </xf>
    <xf numFmtId="0" fontId="43" fillId="2" borderId="31" xfId="0" applyFont="1" applyFill="1" applyBorder="1" applyAlignment="1">
      <alignment vertical="center" shrinkToFit="1"/>
    </xf>
    <xf numFmtId="0" fontId="44" fillId="0" borderId="0" xfId="0" applyFont="1">
      <alignment vertical="center"/>
    </xf>
    <xf numFmtId="0" fontId="45" fillId="2" borderId="0" xfId="0" applyFont="1" applyFill="1">
      <alignment vertical="center"/>
    </xf>
    <xf numFmtId="0" fontId="45" fillId="2" borderId="31" xfId="0" applyFont="1" applyFill="1" applyBorder="1">
      <alignment vertical="center"/>
    </xf>
    <xf numFmtId="0" fontId="13" fillId="2" borderId="36" xfId="0" applyFont="1" applyFill="1" applyBorder="1">
      <alignment vertical="center"/>
    </xf>
    <xf numFmtId="0" fontId="46" fillId="2" borderId="0" xfId="0" applyFont="1" applyFill="1">
      <alignment vertical="center"/>
    </xf>
    <xf numFmtId="0" fontId="47" fillId="2" borderId="0" xfId="0" applyFont="1" applyFill="1">
      <alignment vertical="center"/>
    </xf>
    <xf numFmtId="0" fontId="35" fillId="8" borderId="1" xfId="0" applyFont="1" applyFill="1" applyBorder="1" applyAlignment="1">
      <alignment horizontal="center" vertical="center"/>
    </xf>
    <xf numFmtId="0" fontId="32" fillId="0" borderId="91" xfId="0" quotePrefix="1" applyFont="1" applyBorder="1">
      <alignment vertical="center"/>
    </xf>
    <xf numFmtId="0" fontId="32" fillId="0" borderId="99" xfId="0" quotePrefix="1" applyFont="1" applyBorder="1">
      <alignment vertical="center"/>
    </xf>
    <xf numFmtId="0" fontId="32" fillId="0" borderId="99" xfId="0" quotePrefix="1" applyFont="1" applyBorder="1" applyAlignment="1">
      <alignment horizontal="center" vertical="center"/>
    </xf>
    <xf numFmtId="0" fontId="27" fillId="0" borderId="110" xfId="0" quotePrefix="1" applyFont="1" applyBorder="1" applyAlignment="1">
      <alignment horizontal="center" vertical="center"/>
    </xf>
    <xf numFmtId="0" fontId="69" fillId="8" borderId="1" xfId="0" applyFont="1" applyFill="1" applyBorder="1" applyAlignment="1">
      <alignment horizontal="center" vertical="center"/>
    </xf>
    <xf numFmtId="0" fontId="0" fillId="0" borderId="0" xfId="0" applyAlignment="1">
      <alignment horizontal="center" vertical="center"/>
    </xf>
    <xf numFmtId="0" fontId="79" fillId="0" borderId="0" xfId="0" applyFont="1">
      <alignment vertical="center"/>
    </xf>
    <xf numFmtId="0" fontId="18" fillId="0" borderId="0" xfId="0" applyFont="1">
      <alignment vertical="center"/>
    </xf>
    <xf numFmtId="0" fontId="19" fillId="0" borderId="0" xfId="0" applyFont="1">
      <alignment vertical="center"/>
    </xf>
    <xf numFmtId="0" fontId="36" fillId="0" borderId="0" xfId="0" applyFont="1" applyAlignment="1">
      <alignment vertical="top" wrapText="1"/>
    </xf>
    <xf numFmtId="0" fontId="13" fillId="0" borderId="0" xfId="0" applyFont="1">
      <alignment vertical="center"/>
    </xf>
    <xf numFmtId="0" fontId="19" fillId="0" borderId="0" xfId="0" applyFont="1" applyAlignment="1">
      <alignment vertical="center" wrapText="1"/>
    </xf>
    <xf numFmtId="0" fontId="20" fillId="0" borderId="0" xfId="0" applyFont="1">
      <alignment vertical="center"/>
    </xf>
    <xf numFmtId="0" fontId="21" fillId="0" borderId="0" xfId="0" applyFont="1">
      <alignment vertical="center"/>
    </xf>
    <xf numFmtId="0" fontId="13" fillId="0" borderId="2" xfId="0" applyFont="1" applyBorder="1">
      <alignment vertical="center"/>
    </xf>
    <xf numFmtId="0" fontId="13" fillId="0" borderId="13" xfId="0" applyFont="1" applyBorder="1">
      <alignment vertical="center"/>
    </xf>
    <xf numFmtId="0" fontId="13" fillId="0" borderId="14" xfId="0" applyFont="1" applyBorder="1">
      <alignment vertical="center"/>
    </xf>
    <xf numFmtId="0" fontId="13" fillId="0" borderId="26" xfId="0" applyFont="1" applyBorder="1">
      <alignment vertical="center"/>
    </xf>
    <xf numFmtId="0" fontId="13" fillId="0" borderId="21" xfId="0" applyFont="1" applyBorder="1">
      <alignment vertical="center"/>
    </xf>
    <xf numFmtId="0" fontId="13" fillId="0" borderId="22" xfId="0" applyFont="1" applyBorder="1">
      <alignment vertical="center"/>
    </xf>
    <xf numFmtId="0" fontId="13" fillId="0" borderId="37" xfId="0" applyFont="1" applyBorder="1">
      <alignment vertical="center"/>
    </xf>
    <xf numFmtId="0" fontId="13" fillId="0" borderId="14" xfId="0" applyFont="1" applyBorder="1" applyAlignment="1">
      <alignment vertical="center" shrinkToFit="1"/>
    </xf>
    <xf numFmtId="0" fontId="13" fillId="0" borderId="0" xfId="0" applyFont="1" applyAlignment="1">
      <alignment horizontal="center" vertical="center" wrapText="1"/>
    </xf>
    <xf numFmtId="0" fontId="13" fillId="0" borderId="0" xfId="0" applyFont="1" applyAlignment="1">
      <alignment horizontal="right" vertical="top" wrapText="1"/>
    </xf>
    <xf numFmtId="0" fontId="13" fillId="0" borderId="0" xfId="0" applyFont="1" applyAlignment="1">
      <alignment horizontal="left" vertical="top" wrapText="1"/>
    </xf>
    <xf numFmtId="0" fontId="13" fillId="0" borderId="13" xfId="0" applyFont="1" applyBorder="1" applyAlignment="1">
      <alignment horizontal="center" vertical="center"/>
    </xf>
    <xf numFmtId="0" fontId="13" fillId="0" borderId="19" xfId="0" applyFont="1" applyBorder="1" applyAlignment="1">
      <alignment horizontal="center" vertical="center"/>
    </xf>
    <xf numFmtId="176" fontId="13" fillId="0" borderId="0" xfId="0" applyNumberFormat="1" applyFont="1">
      <alignment vertical="center"/>
    </xf>
    <xf numFmtId="178" fontId="13" fillId="0" borderId="0" xfId="0" applyNumberFormat="1" applyFont="1">
      <alignment vertical="center"/>
    </xf>
    <xf numFmtId="0" fontId="13" fillId="0" borderId="2" xfId="0" applyFont="1" applyBorder="1" applyAlignment="1">
      <alignment horizontal="center" vertical="center"/>
    </xf>
    <xf numFmtId="0" fontId="80" fillId="2" borderId="0" xfId="0" applyFont="1" applyFill="1">
      <alignment vertical="center"/>
    </xf>
    <xf numFmtId="0" fontId="64" fillId="2" borderId="0" xfId="0" applyFont="1" applyFill="1">
      <alignment vertical="center"/>
    </xf>
    <xf numFmtId="0" fontId="80" fillId="2" borderId="1" xfId="0" applyFont="1" applyFill="1" applyBorder="1" applyAlignment="1">
      <alignment horizontal="center" vertical="center"/>
    </xf>
    <xf numFmtId="0" fontId="14" fillId="0" borderId="0" xfId="0" applyFont="1">
      <alignment vertical="center"/>
    </xf>
    <xf numFmtId="0" fontId="19" fillId="2" borderId="0" xfId="0" applyFont="1" applyFill="1" applyAlignment="1">
      <alignment horizontal="center" vertical="center"/>
    </xf>
    <xf numFmtId="0" fontId="19" fillId="2" borderId="0" xfId="0" applyFont="1" applyFill="1">
      <alignment vertical="center"/>
    </xf>
    <xf numFmtId="176" fontId="13" fillId="2" borderId="29" xfId="0" applyNumberFormat="1" applyFont="1" applyFill="1" applyBorder="1" applyAlignment="1">
      <alignment vertical="center" shrinkToFit="1"/>
    </xf>
    <xf numFmtId="0" fontId="33" fillId="2" borderId="4" xfId="0" applyFont="1" applyFill="1" applyBorder="1">
      <alignment vertical="center"/>
    </xf>
    <xf numFmtId="0" fontId="82" fillId="0" borderId="152" xfId="0" applyFont="1" applyBorder="1" applyAlignment="1">
      <alignment horizontal="center" vertical="center"/>
    </xf>
    <xf numFmtId="176" fontId="13" fillId="2" borderId="30" xfId="0" applyNumberFormat="1" applyFont="1" applyFill="1" applyBorder="1" applyAlignment="1">
      <alignment vertical="center" shrinkToFit="1"/>
    </xf>
    <xf numFmtId="176" fontId="13" fillId="2" borderId="149" xfId="0" applyNumberFormat="1" applyFont="1" applyFill="1" applyBorder="1" applyAlignment="1">
      <alignment vertical="center" shrinkToFit="1"/>
    </xf>
    <xf numFmtId="180" fontId="36" fillId="2" borderId="29" xfId="0" applyNumberFormat="1" applyFont="1" applyFill="1" applyBorder="1" applyAlignment="1">
      <alignment horizontal="right" vertical="center"/>
    </xf>
    <xf numFmtId="180" fontId="36" fillId="2" borderId="89" xfId="0" applyNumberFormat="1" applyFont="1" applyFill="1" applyBorder="1" applyAlignment="1">
      <alignment horizontal="right" vertical="center"/>
    </xf>
    <xf numFmtId="176" fontId="29" fillId="2" borderId="0" xfId="0" applyNumberFormat="1" applyFont="1" applyFill="1" applyAlignment="1">
      <alignment vertical="center" shrinkToFit="1"/>
    </xf>
    <xf numFmtId="0" fontId="23" fillId="2" borderId="0" xfId="0" applyFont="1" applyFill="1" applyAlignment="1">
      <alignment vertical="center" wrapText="1"/>
    </xf>
    <xf numFmtId="0" fontId="0" fillId="0" borderId="13" xfId="0" applyBorder="1" applyAlignment="1">
      <alignment horizontal="center" vertical="center" wrapText="1"/>
    </xf>
    <xf numFmtId="0" fontId="13" fillId="2" borderId="58" xfId="0" applyFont="1" applyFill="1" applyBorder="1" applyAlignment="1">
      <alignment horizontal="center" vertical="center"/>
    </xf>
    <xf numFmtId="0" fontId="23" fillId="2" borderId="58" xfId="0" applyFont="1" applyFill="1" applyBorder="1" applyAlignment="1">
      <alignment horizontal="center" vertical="center" wrapText="1"/>
    </xf>
    <xf numFmtId="0" fontId="82" fillId="0" borderId="151" xfId="0" applyFont="1" applyBorder="1" applyAlignment="1">
      <alignment horizontal="center" vertical="center" wrapText="1"/>
    </xf>
    <xf numFmtId="0" fontId="23" fillId="0" borderId="111" xfId="0" applyFont="1" applyBorder="1" applyAlignment="1">
      <alignment horizontal="center" vertical="center"/>
    </xf>
    <xf numFmtId="0" fontId="23" fillId="2" borderId="37" xfId="0" applyFont="1" applyFill="1" applyBorder="1" applyAlignment="1">
      <alignment vertical="center" wrapText="1"/>
    </xf>
    <xf numFmtId="0" fontId="23" fillId="2" borderId="14" xfId="0" applyFont="1" applyFill="1" applyBorder="1" applyAlignment="1">
      <alignment vertical="center" wrapText="1"/>
    </xf>
    <xf numFmtId="0" fontId="23" fillId="2" borderId="37" xfId="0" applyFont="1" applyFill="1" applyBorder="1" applyAlignment="1">
      <alignment vertical="center" wrapText="1" shrinkToFit="1"/>
    </xf>
    <xf numFmtId="0" fontId="23" fillId="2" borderId="17" xfId="0" applyFont="1" applyFill="1" applyBorder="1" applyAlignment="1">
      <alignment vertical="center" wrapText="1" shrinkToFit="1"/>
    </xf>
    <xf numFmtId="176" fontId="13" fillId="0" borderId="2" xfId="0" applyNumberFormat="1" applyFont="1" applyBorder="1" applyAlignment="1">
      <alignment horizontal="right" vertical="center" shrinkToFit="1"/>
    </xf>
    <xf numFmtId="0" fontId="83" fillId="0" borderId="151" xfId="0" applyFont="1" applyBorder="1">
      <alignment vertical="center"/>
    </xf>
    <xf numFmtId="0" fontId="83" fillId="0" borderId="152" xfId="0" applyFont="1" applyBorder="1">
      <alignment vertical="center"/>
    </xf>
    <xf numFmtId="0" fontId="15" fillId="0" borderId="0" xfId="0" applyFont="1">
      <alignment vertical="center"/>
    </xf>
    <xf numFmtId="177" fontId="23" fillId="0" borderId="50" xfId="0" applyNumberFormat="1" applyFont="1" applyBorder="1" applyAlignment="1">
      <alignment horizontal="center" vertical="center"/>
    </xf>
    <xf numFmtId="0" fontId="23" fillId="2" borderId="13" xfId="0" applyFont="1" applyFill="1" applyBorder="1" applyAlignment="1">
      <alignment vertical="center" wrapText="1"/>
    </xf>
    <xf numFmtId="0" fontId="23" fillId="2" borderId="1" xfId="0" applyFont="1" applyFill="1" applyBorder="1" applyAlignment="1">
      <alignment vertical="center" wrapText="1"/>
    </xf>
    <xf numFmtId="0" fontId="23" fillId="2" borderId="13" xfId="0" applyFont="1" applyFill="1" applyBorder="1" applyAlignment="1">
      <alignment vertical="center" wrapText="1" shrinkToFit="1"/>
    </xf>
    <xf numFmtId="0" fontId="23" fillId="2" borderId="5" xfId="0" applyFont="1" applyFill="1" applyBorder="1" applyAlignment="1">
      <alignment vertical="center" wrapText="1" shrinkToFit="1"/>
    </xf>
    <xf numFmtId="182" fontId="13" fillId="0" borderId="1" xfId="0" applyNumberFormat="1" applyFont="1" applyBorder="1" applyAlignment="1">
      <alignment horizontal="right" vertical="center" shrinkToFit="1"/>
    </xf>
    <xf numFmtId="0" fontId="14" fillId="2" borderId="0" xfId="0" applyFont="1" applyFill="1">
      <alignment vertical="center"/>
    </xf>
    <xf numFmtId="180" fontId="36" fillId="2" borderId="117" xfId="0" applyNumberFormat="1" applyFont="1" applyFill="1" applyBorder="1" applyAlignment="1">
      <alignment horizontal="right" vertical="center"/>
    </xf>
    <xf numFmtId="0" fontId="23" fillId="2" borderId="0" xfId="0" applyFont="1" applyFill="1" applyAlignment="1">
      <alignment horizontal="center" vertical="center" wrapText="1"/>
    </xf>
    <xf numFmtId="0" fontId="23" fillId="2" borderId="0" xfId="0" applyFont="1" applyFill="1" applyAlignment="1">
      <alignment horizontal="left" vertical="center" wrapText="1"/>
    </xf>
    <xf numFmtId="0" fontId="0" fillId="0" borderId="2" xfId="0" applyBorder="1" applyAlignment="1">
      <alignment horizontal="center" vertical="center" wrapText="1"/>
    </xf>
    <xf numFmtId="0" fontId="23" fillId="2" borderId="58" xfId="0" applyFont="1" applyFill="1" applyBorder="1" applyAlignment="1">
      <alignment horizontal="center" vertical="center"/>
    </xf>
    <xf numFmtId="0" fontId="82" fillId="0" borderId="152" xfId="0" applyFont="1" applyBorder="1" applyAlignment="1">
      <alignment horizontal="center" vertical="center" wrapText="1"/>
    </xf>
    <xf numFmtId="0" fontId="23" fillId="0" borderId="111" xfId="0" quotePrefix="1" applyFont="1" applyBorder="1" applyAlignment="1">
      <alignment horizontal="right" vertical="center"/>
    </xf>
    <xf numFmtId="176" fontId="23" fillId="0" borderId="49" xfId="0" applyNumberFormat="1" applyFont="1" applyBorder="1" applyAlignment="1">
      <alignment horizontal="right" vertical="center" shrinkToFit="1"/>
    </xf>
    <xf numFmtId="0" fontId="83" fillId="0" borderId="152" xfId="0" applyFont="1" applyBorder="1" applyAlignment="1">
      <alignment horizontal="left" vertical="center" wrapText="1"/>
    </xf>
    <xf numFmtId="177" fontId="23" fillId="0" borderId="50" xfId="0" applyNumberFormat="1" applyFont="1" applyBorder="1">
      <alignment vertical="center"/>
    </xf>
    <xf numFmtId="0" fontId="23" fillId="2" borderId="1" xfId="0" applyFont="1" applyFill="1" applyBorder="1" applyAlignment="1">
      <alignment vertical="center" wrapText="1" shrinkToFit="1"/>
    </xf>
    <xf numFmtId="0" fontId="23" fillId="2" borderId="54" xfId="0" applyFont="1" applyFill="1" applyBorder="1" applyAlignment="1">
      <alignment vertical="center" wrapText="1" shrinkToFit="1"/>
    </xf>
    <xf numFmtId="176" fontId="13" fillId="6" borderId="1" xfId="0" applyNumberFormat="1" applyFont="1" applyFill="1" applyBorder="1" applyAlignment="1" applyProtection="1">
      <alignment horizontal="right" vertical="center" shrinkToFit="1"/>
      <protection locked="0"/>
    </xf>
    <xf numFmtId="176" fontId="13" fillId="0" borderId="54" xfId="0" applyNumberFormat="1" applyFont="1" applyBorder="1" applyAlignment="1">
      <alignment horizontal="right" vertical="center" shrinkToFit="1"/>
    </xf>
    <xf numFmtId="0" fontId="69" fillId="4" borderId="50" xfId="0" applyFont="1" applyFill="1" applyBorder="1" applyAlignment="1" applyProtection="1">
      <alignment horizontal="center" vertical="center"/>
      <protection locked="0"/>
    </xf>
    <xf numFmtId="176" fontId="69" fillId="5" borderId="78" xfId="0" applyNumberFormat="1" applyFont="1" applyFill="1" applyBorder="1" applyAlignment="1" applyProtection="1">
      <alignment horizontal="center" vertical="center" shrinkToFit="1"/>
      <protection locked="0"/>
    </xf>
    <xf numFmtId="176" fontId="13" fillId="5" borderId="2" xfId="0" applyNumberFormat="1" applyFont="1" applyFill="1" applyBorder="1" applyAlignment="1" applyProtection="1">
      <alignment horizontal="right" vertical="center" shrinkToFit="1"/>
      <protection locked="0"/>
    </xf>
    <xf numFmtId="0" fontId="23" fillId="2" borderId="2" xfId="0" applyFont="1" applyFill="1" applyBorder="1" applyAlignment="1">
      <alignment vertical="center" wrapText="1" shrinkToFit="1"/>
    </xf>
    <xf numFmtId="176" fontId="69" fillId="31" borderId="78" xfId="0" applyNumberFormat="1" applyFont="1" applyFill="1" applyBorder="1" applyAlignment="1" applyProtection="1">
      <alignment horizontal="center" vertical="center" shrinkToFit="1"/>
      <protection locked="0"/>
    </xf>
    <xf numFmtId="176" fontId="23" fillId="0" borderId="54" xfId="0" applyNumberFormat="1" applyFont="1" applyBorder="1" applyAlignment="1">
      <alignment horizontal="right" vertical="center" shrinkToFit="1"/>
    </xf>
    <xf numFmtId="176" fontId="69" fillId="5" borderId="3" xfId="0" applyNumberFormat="1" applyFont="1" applyFill="1" applyBorder="1" applyAlignment="1" applyProtection="1">
      <alignment horizontal="center" vertical="center" shrinkToFit="1"/>
      <protection locked="0"/>
    </xf>
    <xf numFmtId="0" fontId="82" fillId="0" borderId="152" xfId="0" applyFont="1" applyBorder="1" applyAlignment="1">
      <alignment horizontal="left" vertical="center"/>
    </xf>
    <xf numFmtId="0" fontId="32" fillId="2" borderId="17" xfId="0" applyFont="1" applyFill="1" applyBorder="1" applyAlignment="1">
      <alignment horizontal="center" vertical="center"/>
    </xf>
    <xf numFmtId="0" fontId="13" fillId="7" borderId="100" xfId="0" applyFont="1" applyFill="1" applyBorder="1" applyProtection="1">
      <alignment vertical="center"/>
      <protection locked="0"/>
    </xf>
    <xf numFmtId="0" fontId="13" fillId="7" borderId="58" xfId="0" applyFont="1" applyFill="1" applyBorder="1" applyAlignment="1" applyProtection="1">
      <alignment vertical="center" wrapText="1"/>
      <protection locked="0"/>
    </xf>
    <xf numFmtId="0" fontId="13" fillId="7" borderId="59" xfId="0" applyFont="1" applyFill="1" applyBorder="1" applyAlignment="1" applyProtection="1">
      <alignment vertical="center" wrapText="1"/>
      <protection locked="0"/>
    </xf>
    <xf numFmtId="181" fontId="0" fillId="0" borderId="1" xfId="55" applyNumberFormat="1" applyFont="1" applyBorder="1">
      <alignment vertical="center"/>
    </xf>
    <xf numFmtId="0" fontId="32" fillId="2" borderId="0" xfId="0" applyFont="1" applyFill="1" applyAlignment="1">
      <alignment horizontal="center" vertical="center"/>
    </xf>
    <xf numFmtId="176" fontId="13" fillId="0" borderId="30" xfId="0" applyNumberFormat="1" applyFont="1" applyBorder="1" applyAlignment="1">
      <alignment vertical="center" shrinkToFit="1"/>
    </xf>
    <xf numFmtId="176" fontId="69" fillId="31" borderId="34" xfId="0" applyNumberFormat="1" applyFont="1" applyFill="1" applyBorder="1" applyAlignment="1" applyProtection="1">
      <alignment horizontal="center" vertical="center" shrinkToFit="1"/>
      <protection locked="0"/>
    </xf>
    <xf numFmtId="176" fontId="23" fillId="0" borderId="17" xfId="0" applyNumberFormat="1" applyFont="1" applyBorder="1" applyAlignment="1" applyProtection="1">
      <alignment horizontal="center" vertical="center" shrinkToFit="1"/>
      <protection locked="0"/>
    </xf>
    <xf numFmtId="0" fontId="13" fillId="7" borderId="1" xfId="0" applyFont="1" applyFill="1" applyBorder="1" applyProtection="1">
      <alignment vertical="center"/>
      <protection locked="0"/>
    </xf>
    <xf numFmtId="0" fontId="13" fillId="7" borderId="51" xfId="0" applyFont="1" applyFill="1" applyBorder="1" applyAlignment="1" applyProtection="1">
      <alignment vertical="center" wrapText="1"/>
      <protection locked="0"/>
    </xf>
    <xf numFmtId="0" fontId="43" fillId="2" borderId="115" xfId="0" applyFont="1" applyFill="1" applyBorder="1">
      <alignment vertical="center"/>
    </xf>
    <xf numFmtId="0" fontId="13" fillId="2" borderId="115" xfId="0" applyFont="1" applyFill="1" applyBorder="1">
      <alignment vertical="center"/>
    </xf>
    <xf numFmtId="0" fontId="13" fillId="2" borderId="116" xfId="0" applyFont="1" applyFill="1" applyBorder="1">
      <alignment vertical="center"/>
    </xf>
    <xf numFmtId="176" fontId="23" fillId="0" borderId="1" xfId="0" applyNumberFormat="1" applyFont="1" applyBorder="1" applyAlignment="1">
      <alignment horizontal="right" vertical="center" shrinkToFit="1"/>
    </xf>
    <xf numFmtId="0" fontId="88" fillId="0" borderId="1" xfId="55" applyNumberFormat="1" applyFont="1" applyFill="1" applyBorder="1" applyAlignment="1">
      <alignment vertical="center" wrapText="1"/>
    </xf>
    <xf numFmtId="0" fontId="29" fillId="2" borderId="5" xfId="0" applyFont="1" applyFill="1" applyBorder="1" applyAlignment="1">
      <alignment horizontal="center" vertical="center" wrapText="1"/>
    </xf>
    <xf numFmtId="176" fontId="23" fillId="31" borderId="2" xfId="0" applyNumberFormat="1" applyFont="1" applyFill="1" applyBorder="1" applyAlignment="1" applyProtection="1">
      <alignment horizontal="right" vertical="center" shrinkToFit="1"/>
      <protection locked="0"/>
    </xf>
    <xf numFmtId="176" fontId="23" fillId="31" borderId="19" xfId="0" applyNumberFormat="1" applyFont="1" applyFill="1" applyBorder="1" applyAlignment="1" applyProtection="1">
      <alignment horizontal="right" vertical="center" shrinkToFit="1"/>
      <protection locked="0"/>
    </xf>
    <xf numFmtId="0" fontId="83" fillId="0" borderId="156" xfId="0" applyFont="1" applyBorder="1">
      <alignment vertical="center"/>
    </xf>
    <xf numFmtId="0" fontId="82" fillId="0" borderId="156" xfId="0" applyFont="1" applyBorder="1" applyAlignment="1">
      <alignment horizontal="center" vertical="center" wrapText="1"/>
    </xf>
    <xf numFmtId="176" fontId="69" fillId="31" borderId="111" xfId="0" applyNumberFormat="1" applyFont="1" applyFill="1" applyBorder="1" applyAlignment="1" applyProtection="1">
      <alignment horizontal="center" vertical="center" shrinkToFit="1"/>
      <protection locked="0"/>
    </xf>
    <xf numFmtId="176" fontId="69" fillId="31" borderId="55" xfId="0" applyNumberFormat="1" applyFont="1" applyFill="1" applyBorder="1" applyAlignment="1" applyProtection="1">
      <alignment horizontal="center" vertical="center" shrinkToFit="1"/>
      <protection locked="0"/>
    </xf>
    <xf numFmtId="176" fontId="69" fillId="31" borderId="57" xfId="0" applyNumberFormat="1" applyFont="1" applyFill="1" applyBorder="1" applyAlignment="1" applyProtection="1">
      <alignment horizontal="center" vertical="center" shrinkToFit="1"/>
      <protection locked="0"/>
    </xf>
    <xf numFmtId="176" fontId="23" fillId="31" borderId="63" xfId="0" applyNumberFormat="1" applyFont="1" applyFill="1" applyBorder="1" applyAlignment="1" applyProtection="1">
      <alignment horizontal="right" vertical="center" shrinkToFit="1"/>
      <protection locked="0"/>
    </xf>
    <xf numFmtId="176" fontId="23" fillId="0" borderId="58" xfId="0" applyNumberFormat="1" applyFont="1" applyBorder="1" applyAlignment="1" applyProtection="1">
      <alignment horizontal="center" vertical="center" shrinkToFit="1"/>
      <protection locked="0"/>
    </xf>
    <xf numFmtId="176" fontId="23" fillId="0" borderId="59" xfId="0" applyNumberFormat="1" applyFont="1" applyBorder="1" applyAlignment="1">
      <alignment horizontal="right" vertical="center" shrinkToFit="1"/>
    </xf>
    <xf numFmtId="176" fontId="23" fillId="31" borderId="19" xfId="0" applyNumberFormat="1" applyFont="1" applyFill="1" applyBorder="1" applyAlignment="1">
      <alignment horizontal="right" vertical="center" shrinkToFit="1"/>
    </xf>
    <xf numFmtId="176" fontId="69" fillId="31" borderId="146" xfId="0" applyNumberFormat="1" applyFont="1" applyFill="1" applyBorder="1" applyAlignment="1" applyProtection="1">
      <alignment horizontal="center" vertical="center" shrinkToFit="1"/>
      <protection locked="0"/>
    </xf>
    <xf numFmtId="0" fontId="14" fillId="0" borderId="0" xfId="0" applyFont="1" applyBorder="1">
      <alignment vertical="center"/>
    </xf>
    <xf numFmtId="176" fontId="23" fillId="0" borderId="1" xfId="0" applyNumberFormat="1" applyFont="1" applyFill="1" applyBorder="1" applyAlignment="1">
      <alignment horizontal="right" vertical="center" shrinkToFit="1"/>
    </xf>
    <xf numFmtId="176" fontId="13" fillId="0" borderId="89" xfId="0" applyNumberFormat="1" applyFont="1" applyFill="1" applyBorder="1" applyAlignment="1">
      <alignment vertical="center" shrinkToFit="1"/>
    </xf>
    <xf numFmtId="176" fontId="13" fillId="0" borderId="30" xfId="0" applyNumberFormat="1" applyFont="1" applyFill="1" applyBorder="1" applyAlignment="1">
      <alignment vertical="center" shrinkToFit="1"/>
    </xf>
    <xf numFmtId="176" fontId="13" fillId="0" borderId="64" xfId="0" applyNumberFormat="1" applyFont="1" applyFill="1" applyBorder="1" applyAlignment="1">
      <alignment vertical="center" shrinkToFit="1"/>
    </xf>
    <xf numFmtId="176" fontId="23" fillId="31" borderId="2" xfId="0" applyNumberFormat="1" applyFont="1" applyFill="1" applyBorder="1" applyAlignment="1" applyProtection="1">
      <alignment horizontal="right" vertical="center" shrinkToFit="1"/>
      <protection locked="0"/>
    </xf>
    <xf numFmtId="176" fontId="23" fillId="31" borderId="19" xfId="0" applyNumberFormat="1" applyFont="1" applyFill="1" applyBorder="1" applyAlignment="1" applyProtection="1">
      <alignment horizontal="right" vertical="center" shrinkToFit="1"/>
      <protection locked="0"/>
    </xf>
    <xf numFmtId="0" fontId="13" fillId="7" borderId="48" xfId="0" applyFont="1" applyFill="1" applyBorder="1" applyProtection="1">
      <alignment vertical="center"/>
      <protection locked="0"/>
    </xf>
    <xf numFmtId="0" fontId="13" fillId="7" borderId="49" xfId="0" applyFont="1" applyFill="1" applyBorder="1" applyAlignment="1" applyProtection="1">
      <alignment vertical="center" wrapText="1"/>
      <protection locked="0"/>
    </xf>
    <xf numFmtId="176" fontId="23" fillId="33" borderId="1" xfId="0" applyNumberFormat="1" applyFont="1" applyFill="1" applyBorder="1" applyAlignment="1" applyProtection="1">
      <alignment horizontal="center" vertical="center" shrinkToFit="1"/>
      <protection locked="0"/>
    </xf>
    <xf numFmtId="180" fontId="23" fillId="0" borderId="14" xfId="0" applyNumberFormat="1" applyFont="1" applyBorder="1" applyAlignment="1">
      <alignment horizontal="right" vertical="center" shrinkToFit="1"/>
    </xf>
    <xf numFmtId="0" fontId="13" fillId="7" borderId="2" xfId="0" applyFont="1" applyFill="1" applyBorder="1" applyAlignment="1" applyProtection="1">
      <alignment vertical="center"/>
      <protection locked="0"/>
    </xf>
    <xf numFmtId="0" fontId="13" fillId="7" borderId="3" xfId="0" applyFont="1" applyFill="1" applyBorder="1" applyAlignment="1" applyProtection="1">
      <alignment vertical="center"/>
      <protection locked="0"/>
    </xf>
    <xf numFmtId="0" fontId="13" fillId="7" borderId="4" xfId="0" applyFont="1" applyFill="1" applyBorder="1" applyAlignment="1" applyProtection="1">
      <alignment vertical="center"/>
      <protection locked="0"/>
    </xf>
    <xf numFmtId="0" fontId="13" fillId="7" borderId="1" xfId="0" applyFont="1" applyFill="1" applyBorder="1" applyAlignment="1" applyProtection="1">
      <alignment vertical="center"/>
      <protection locked="0"/>
    </xf>
    <xf numFmtId="49" fontId="19" fillId="7" borderId="80" xfId="0" applyNumberFormat="1" applyFont="1" applyFill="1" applyBorder="1" applyAlignment="1" applyProtection="1">
      <alignment horizontal="center" vertical="center"/>
      <protection locked="0"/>
    </xf>
    <xf numFmtId="49" fontId="19" fillId="7" borderId="15" xfId="0" applyNumberFormat="1" applyFont="1" applyFill="1" applyBorder="1" applyAlignment="1" applyProtection="1">
      <alignment horizontal="center" vertical="center"/>
      <protection locked="0"/>
    </xf>
    <xf numFmtId="49" fontId="19" fillId="7" borderId="20" xfId="0" applyNumberFormat="1" applyFont="1" applyFill="1" applyBorder="1" applyAlignment="1" applyProtection="1">
      <alignment horizontal="center" vertical="center"/>
      <protection locked="0"/>
    </xf>
    <xf numFmtId="49" fontId="19" fillId="7" borderId="36" xfId="0" applyNumberFormat="1" applyFont="1" applyFill="1" applyBorder="1" applyAlignment="1" applyProtection="1">
      <alignment horizontal="center" vertical="center"/>
      <protection locked="0"/>
    </xf>
    <xf numFmtId="49" fontId="19" fillId="7" borderId="115" xfId="0" applyNumberFormat="1" applyFont="1" applyFill="1" applyBorder="1" applyAlignment="1" applyProtection="1">
      <alignment horizontal="center" vertical="center"/>
      <protection locked="0"/>
    </xf>
    <xf numFmtId="49" fontId="19" fillId="7" borderId="137" xfId="0" applyNumberFormat="1" applyFont="1" applyFill="1" applyBorder="1" applyAlignment="1" applyProtection="1">
      <alignment horizontal="center" vertical="center"/>
      <protection locked="0"/>
    </xf>
    <xf numFmtId="0" fontId="13" fillId="7" borderId="58" xfId="0" applyFont="1" applyFill="1" applyBorder="1" applyAlignment="1" applyProtection="1">
      <alignment vertical="center"/>
      <protection locked="0"/>
    </xf>
    <xf numFmtId="0" fontId="13" fillId="7" borderId="63" xfId="0" applyFont="1" applyFill="1" applyBorder="1" applyAlignment="1" applyProtection="1">
      <alignment vertical="center"/>
      <protection locked="0"/>
    </xf>
    <xf numFmtId="0" fontId="13" fillId="7" borderId="79" xfId="0" applyFont="1" applyFill="1" applyBorder="1" applyAlignment="1" applyProtection="1">
      <alignment vertical="center"/>
      <protection locked="0"/>
    </xf>
    <xf numFmtId="0" fontId="13" fillId="7" borderId="82" xfId="0" applyFont="1" applyFill="1" applyBorder="1" applyAlignment="1" applyProtection="1">
      <alignment vertical="center"/>
      <protection locked="0"/>
    </xf>
    <xf numFmtId="0" fontId="13" fillId="7" borderId="2" xfId="0" applyFont="1" applyFill="1" applyBorder="1" applyProtection="1">
      <alignment vertical="center"/>
      <protection locked="0"/>
    </xf>
    <xf numFmtId="0" fontId="13" fillId="7" borderId="3" xfId="0" applyFont="1" applyFill="1" applyBorder="1" applyProtection="1">
      <alignment vertical="center"/>
      <protection locked="0"/>
    </xf>
    <xf numFmtId="0" fontId="13" fillId="7" borderId="4" xfId="0" applyFont="1" applyFill="1" applyBorder="1" applyProtection="1">
      <alignment vertical="center"/>
      <protection locked="0"/>
    </xf>
    <xf numFmtId="49" fontId="80" fillId="7" borderId="78" xfId="0" applyNumberFormat="1" applyFont="1" applyFill="1" applyBorder="1" applyAlignment="1" applyProtection="1">
      <alignment horizontal="center" vertical="center"/>
      <protection locked="0"/>
    </xf>
    <xf numFmtId="49" fontId="80" fillId="7" borderId="3" xfId="0" applyNumberFormat="1" applyFont="1" applyFill="1" applyBorder="1" applyAlignment="1" applyProtection="1">
      <alignment horizontal="center" vertical="center"/>
      <protection locked="0"/>
    </xf>
    <xf numFmtId="49" fontId="80" fillId="7" borderId="4" xfId="0" applyNumberFormat="1" applyFont="1" applyFill="1" applyBorder="1" applyAlignment="1" applyProtection="1">
      <alignment horizontal="center" vertical="center"/>
      <protection locked="0"/>
    </xf>
    <xf numFmtId="0" fontId="13" fillId="0" borderId="1" xfId="0" applyFont="1" applyBorder="1" applyAlignment="1">
      <alignment horizontal="center" vertical="center"/>
    </xf>
    <xf numFmtId="0" fontId="13" fillId="0" borderId="58" xfId="0" applyFont="1" applyBorder="1" applyAlignment="1">
      <alignment horizontal="center" vertical="center"/>
    </xf>
    <xf numFmtId="0" fontId="13" fillId="7" borderId="2" xfId="0" applyFont="1" applyFill="1" applyBorder="1" applyAlignment="1" applyProtection="1">
      <alignment vertical="center" wrapText="1"/>
      <protection locked="0"/>
    </xf>
    <xf numFmtId="0" fontId="13" fillId="7" borderId="3" xfId="0" applyFont="1" applyFill="1" applyBorder="1" applyAlignment="1" applyProtection="1">
      <alignment vertical="center" wrapText="1"/>
      <protection locked="0"/>
    </xf>
    <xf numFmtId="0" fontId="13" fillId="7" borderId="4" xfId="0" applyFont="1" applyFill="1" applyBorder="1" applyAlignment="1" applyProtection="1">
      <alignment vertical="center" wrapText="1"/>
      <protection locked="0"/>
    </xf>
    <xf numFmtId="0" fontId="13" fillId="0" borderId="58" xfId="0" applyFont="1" applyBorder="1" applyAlignment="1">
      <alignment horizontal="center" vertical="center" wrapText="1"/>
    </xf>
    <xf numFmtId="0" fontId="13" fillId="7" borderId="135" xfId="0" applyFont="1" applyFill="1" applyBorder="1" applyProtection="1">
      <alignment vertical="center"/>
      <protection locked="0"/>
    </xf>
    <xf numFmtId="0" fontId="13" fillId="7" borderId="24" xfId="0" applyFont="1" applyFill="1" applyBorder="1" applyProtection="1">
      <alignment vertical="center"/>
      <protection locked="0"/>
    </xf>
    <xf numFmtId="0" fontId="13" fillId="7" borderId="136" xfId="0" applyFont="1" applyFill="1" applyBorder="1" applyProtection="1">
      <alignment vertical="center"/>
      <protection locked="0"/>
    </xf>
    <xf numFmtId="0" fontId="13" fillId="7" borderId="62" xfId="0" applyFont="1" applyFill="1" applyBorder="1" applyProtection="1">
      <alignment vertical="center"/>
      <protection locked="0"/>
    </xf>
    <xf numFmtId="0" fontId="13" fillId="7" borderId="93" xfId="0" applyFont="1" applyFill="1" applyBorder="1" applyProtection="1">
      <alignment vertical="center"/>
      <protection locked="0"/>
    </xf>
    <xf numFmtId="0" fontId="13" fillId="7" borderId="77" xfId="0" applyFont="1" applyFill="1" applyBorder="1" applyProtection="1">
      <alignment vertical="center"/>
      <protection locked="0"/>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49" fontId="80" fillId="7" borderId="96" xfId="0" applyNumberFormat="1" applyFont="1" applyFill="1" applyBorder="1" applyAlignment="1" applyProtection="1">
      <alignment horizontal="center" vertical="center"/>
      <protection locked="0"/>
    </xf>
    <xf numFmtId="49" fontId="80" fillId="7" borderId="93" xfId="0" applyNumberFormat="1" applyFont="1" applyFill="1" applyBorder="1" applyAlignment="1" applyProtection="1">
      <alignment horizontal="center" vertical="center"/>
      <protection locked="0"/>
    </xf>
    <xf numFmtId="49" fontId="80" fillId="7" borderId="77" xfId="0" applyNumberFormat="1" applyFont="1" applyFill="1" applyBorder="1" applyAlignment="1" applyProtection="1">
      <alignment horizontal="center" vertical="center"/>
      <protection locked="0"/>
    </xf>
    <xf numFmtId="0" fontId="19" fillId="0" borderId="0" xfId="0" applyFont="1" applyAlignment="1">
      <alignment horizontal="left" vertical="center" wrapText="1"/>
    </xf>
    <xf numFmtId="0" fontId="13" fillId="0" borderId="1" xfId="0" applyFont="1" applyBorder="1" applyAlignment="1">
      <alignment horizontal="left" vertical="center"/>
    </xf>
    <xf numFmtId="0" fontId="13" fillId="0" borderId="2" xfId="0" applyFont="1" applyBorder="1" applyAlignment="1">
      <alignment horizontal="left" vertical="center"/>
    </xf>
    <xf numFmtId="0" fontId="13" fillId="7" borderId="56" xfId="0" applyFont="1" applyFill="1" applyBorder="1" applyAlignment="1" applyProtection="1">
      <alignment horizontal="left" vertical="center"/>
      <protection locked="0"/>
    </xf>
    <xf numFmtId="0" fontId="13" fillId="7" borderId="14" xfId="0" applyFont="1" applyFill="1" applyBorder="1" applyAlignment="1" applyProtection="1">
      <alignment horizontal="left" vertical="center"/>
      <protection locked="0"/>
    </xf>
    <xf numFmtId="0" fontId="13" fillId="7" borderId="19" xfId="0" applyFont="1" applyFill="1" applyBorder="1" applyAlignment="1" applyProtection="1">
      <alignment horizontal="left" vertical="center"/>
      <protection locked="0"/>
    </xf>
    <xf numFmtId="0" fontId="13" fillId="7" borderId="53" xfId="0" applyFont="1" applyFill="1" applyBorder="1" applyAlignment="1" applyProtection="1">
      <alignment horizontal="left" vertical="center"/>
      <protection locked="0"/>
    </xf>
    <xf numFmtId="0" fontId="16" fillId="7" borderId="57" xfId="4" applyFont="1" applyFill="1" applyBorder="1" applyAlignment="1" applyProtection="1">
      <alignment horizontal="left" vertical="center"/>
      <protection locked="0"/>
    </xf>
    <xf numFmtId="0" fontId="13" fillId="7" borderId="58" xfId="0" applyFont="1" applyFill="1" applyBorder="1" applyAlignment="1" applyProtection="1">
      <alignment horizontal="left" vertical="center"/>
      <protection locked="0"/>
    </xf>
    <xf numFmtId="0" fontId="13" fillId="7" borderId="63" xfId="0" applyFont="1" applyFill="1" applyBorder="1" applyAlignment="1" applyProtection="1">
      <alignment horizontal="left" vertical="center"/>
      <protection locked="0"/>
    </xf>
    <xf numFmtId="0" fontId="13" fillId="7" borderId="59" xfId="0" applyFont="1" applyFill="1" applyBorder="1" applyAlignment="1" applyProtection="1">
      <alignment horizontal="left" vertical="center"/>
      <protection locked="0"/>
    </xf>
    <xf numFmtId="0" fontId="13" fillId="7" borderId="55" xfId="0" applyFont="1" applyFill="1" applyBorder="1" applyAlignment="1" applyProtection="1">
      <alignment horizontal="left" vertical="center"/>
      <protection locked="0"/>
    </xf>
    <xf numFmtId="0" fontId="13" fillId="7" borderId="13" xfId="0" applyFont="1" applyFill="1" applyBorder="1" applyAlignment="1" applyProtection="1">
      <alignment horizontal="left" vertical="center"/>
      <protection locked="0"/>
    </xf>
    <xf numFmtId="0" fontId="13" fillId="7" borderId="5" xfId="0" applyFont="1" applyFill="1" applyBorder="1" applyAlignment="1" applyProtection="1">
      <alignment horizontal="left" vertical="center"/>
      <protection locked="0"/>
    </xf>
    <xf numFmtId="0" fontId="13" fillId="7" borderId="51" xfId="0" applyFont="1" applyFill="1" applyBorder="1" applyAlignment="1" applyProtection="1">
      <alignment horizontal="left" vertical="center"/>
      <protection locked="0"/>
    </xf>
    <xf numFmtId="0" fontId="13" fillId="0" borderId="13" xfId="0" applyFont="1" applyBorder="1" applyAlignment="1">
      <alignment vertical="center" wrapText="1" shrinkToFit="1"/>
    </xf>
    <xf numFmtId="0" fontId="13" fillId="0" borderId="14" xfId="0" applyFont="1" applyBorder="1" applyAlignment="1">
      <alignment vertical="center" wrapText="1" shrinkToFit="1"/>
    </xf>
    <xf numFmtId="0" fontId="13" fillId="7" borderId="50" xfId="0" applyFont="1" applyFill="1" applyBorder="1" applyAlignment="1" applyProtection="1">
      <alignment horizontal="left" vertical="center"/>
      <protection locked="0"/>
    </xf>
    <xf numFmtId="0" fontId="13" fillId="7" borderId="1" xfId="0" applyFont="1" applyFill="1" applyBorder="1" applyAlignment="1" applyProtection="1">
      <alignment horizontal="left" vertical="center"/>
      <protection locked="0"/>
    </xf>
    <xf numFmtId="0" fontId="13" fillId="7" borderId="2" xfId="0" applyFont="1" applyFill="1" applyBorder="1" applyAlignment="1" applyProtection="1">
      <alignment horizontal="left" vertical="center"/>
      <protection locked="0"/>
    </xf>
    <xf numFmtId="0" fontId="13" fillId="7" borderId="54" xfId="0" applyFont="1" applyFill="1" applyBorder="1" applyAlignment="1" applyProtection="1">
      <alignment horizontal="left" vertical="center"/>
      <protection locked="0"/>
    </xf>
    <xf numFmtId="0" fontId="13" fillId="0" borderId="1" xfId="0" applyFont="1" applyBorder="1" applyAlignment="1">
      <alignment vertical="center"/>
    </xf>
    <xf numFmtId="0" fontId="36" fillId="0" borderId="0" xfId="0" applyFont="1" applyAlignment="1">
      <alignment horizontal="left" vertical="top" wrapText="1"/>
    </xf>
    <xf numFmtId="0" fontId="19" fillId="0" borderId="0" xfId="0" applyFont="1" applyAlignment="1">
      <alignment horizontal="left" vertical="top" wrapText="1"/>
    </xf>
    <xf numFmtId="0" fontId="13" fillId="0" borderId="13" xfId="0" applyFont="1" applyBorder="1" applyAlignment="1">
      <alignment horizontal="center" vertical="center"/>
    </xf>
    <xf numFmtId="0" fontId="13" fillId="0" borderId="100" xfId="0" applyFont="1" applyBorder="1" applyAlignment="1">
      <alignment horizontal="center" vertical="center"/>
    </xf>
    <xf numFmtId="0" fontId="13" fillId="7" borderId="46" xfId="0" applyFont="1" applyFill="1" applyBorder="1" applyAlignment="1" applyProtection="1">
      <alignment horizontal="left" vertical="center"/>
      <protection locked="0"/>
    </xf>
    <xf numFmtId="0" fontId="13" fillId="7" borderId="32" xfId="0" applyFont="1" applyFill="1" applyBorder="1" applyAlignment="1" applyProtection="1">
      <alignment horizontal="left" vertical="center"/>
      <protection locked="0"/>
    </xf>
    <xf numFmtId="0" fontId="13" fillId="7" borderId="33" xfId="0" applyFont="1" applyFill="1" applyBorder="1" applyAlignment="1" applyProtection="1">
      <alignment horizontal="left" vertical="center"/>
      <protection locked="0"/>
    </xf>
    <xf numFmtId="0" fontId="13" fillId="7" borderId="47" xfId="0" applyFont="1" applyFill="1" applyBorder="1" applyAlignment="1" applyProtection="1">
      <alignment horizontal="left" vertical="center"/>
      <protection locked="0"/>
    </xf>
    <xf numFmtId="0" fontId="13" fillId="7" borderId="48" xfId="0" applyFont="1" applyFill="1" applyBorder="1" applyAlignment="1" applyProtection="1">
      <alignment horizontal="left" vertical="center"/>
      <protection locked="0"/>
    </xf>
    <xf numFmtId="0" fontId="13" fillId="7" borderId="62" xfId="0" applyFont="1" applyFill="1" applyBorder="1" applyAlignment="1" applyProtection="1">
      <alignment horizontal="left" vertical="center"/>
      <protection locked="0"/>
    </xf>
    <xf numFmtId="0" fontId="13" fillId="7" borderId="49" xfId="0" applyFont="1" applyFill="1" applyBorder="1" applyAlignment="1" applyProtection="1">
      <alignment horizontal="left" vertical="center"/>
      <protection locked="0"/>
    </xf>
    <xf numFmtId="0" fontId="13" fillId="0" borderId="0" xfId="0" applyFont="1" applyAlignment="1">
      <alignment horizontal="left" vertical="top" wrapText="1"/>
    </xf>
    <xf numFmtId="0" fontId="10" fillId="0" borderId="21" xfId="0" applyFont="1" applyBorder="1" applyAlignment="1">
      <alignment horizontal="left" vertical="center"/>
    </xf>
    <xf numFmtId="0" fontId="10" fillId="0" borderId="22" xfId="0" applyFont="1" applyBorder="1" applyAlignment="1">
      <alignment horizontal="left" vertical="center"/>
    </xf>
    <xf numFmtId="0" fontId="10" fillId="0" borderId="42" xfId="0" applyFont="1" applyBorder="1" applyAlignment="1">
      <alignment horizontal="left" vertical="center"/>
    </xf>
    <xf numFmtId="0" fontId="10" fillId="0" borderId="21" xfId="0" applyFont="1" applyBorder="1" applyAlignment="1">
      <alignment horizontal="left" vertical="center" wrapText="1"/>
    </xf>
    <xf numFmtId="0" fontId="10" fillId="0" borderId="22" xfId="0" applyFont="1" applyBorder="1" applyAlignment="1">
      <alignment horizontal="left" vertical="center" wrapText="1"/>
    </xf>
    <xf numFmtId="0" fontId="10" fillId="0" borderId="42" xfId="0" applyFont="1" applyBorder="1" applyAlignment="1">
      <alignment horizontal="left" vertical="center" wrapText="1"/>
    </xf>
    <xf numFmtId="0" fontId="10" fillId="0" borderId="23" xfId="0" applyFont="1" applyBorder="1" applyAlignment="1">
      <alignment horizontal="left" vertical="center" wrapText="1"/>
    </xf>
    <xf numFmtId="0" fontId="10" fillId="0" borderId="24" xfId="0" applyFont="1" applyBorder="1" applyAlignment="1">
      <alignment horizontal="left" vertical="center" wrapText="1"/>
    </xf>
    <xf numFmtId="0" fontId="10" fillId="0" borderId="25" xfId="0" applyFont="1" applyBorder="1" applyAlignment="1">
      <alignment horizontal="left" vertical="center" wrapText="1"/>
    </xf>
    <xf numFmtId="0" fontId="10" fillId="0" borderId="36" xfId="0" applyFont="1" applyBorder="1" applyAlignment="1">
      <alignment horizontal="left" vertical="center" wrapText="1"/>
    </xf>
    <xf numFmtId="0" fontId="10" fillId="0" borderId="115" xfId="0" applyFont="1" applyBorder="1" applyAlignment="1">
      <alignment horizontal="left" vertical="center" wrapText="1"/>
    </xf>
    <xf numFmtId="0" fontId="10" fillId="0" borderId="116" xfId="0" applyFont="1" applyBorder="1" applyAlignment="1">
      <alignment horizontal="left" vertical="center" wrapText="1"/>
    </xf>
    <xf numFmtId="0" fontId="10" fillId="2" borderId="23" xfId="0" applyFont="1" applyFill="1" applyBorder="1" applyAlignment="1">
      <alignment horizontal="left" vertical="center" wrapText="1"/>
    </xf>
    <xf numFmtId="0" fontId="10" fillId="2" borderId="24" xfId="0" applyFont="1" applyFill="1" applyBorder="1" applyAlignment="1">
      <alignment horizontal="left" vertical="center" wrapText="1"/>
    </xf>
    <xf numFmtId="0" fontId="10" fillId="2" borderId="25" xfId="0" applyFont="1" applyFill="1" applyBorder="1" applyAlignment="1">
      <alignment horizontal="left" vertical="center" wrapText="1"/>
    </xf>
    <xf numFmtId="0" fontId="10" fillId="2" borderId="34"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31" xfId="0" applyFont="1" applyFill="1" applyBorder="1" applyAlignment="1">
      <alignment horizontal="left" vertical="center" wrapText="1"/>
    </xf>
    <xf numFmtId="0" fontId="10" fillId="2" borderId="36" xfId="0" applyFont="1" applyFill="1" applyBorder="1" applyAlignment="1">
      <alignment horizontal="left" vertical="center" wrapText="1"/>
    </xf>
    <xf numFmtId="0" fontId="10" fillId="2" borderId="115" xfId="0" applyFont="1" applyFill="1" applyBorder="1" applyAlignment="1">
      <alignment horizontal="left" vertical="center" wrapText="1"/>
    </xf>
    <xf numFmtId="0" fontId="10" fillId="2" borderId="116" xfId="0" applyFont="1" applyFill="1" applyBorder="1" applyAlignment="1">
      <alignment horizontal="left" vertical="center" wrapText="1"/>
    </xf>
    <xf numFmtId="0" fontId="29" fillId="2" borderId="5" xfId="0" applyFont="1" applyFill="1" applyBorder="1" applyAlignment="1">
      <alignment horizontal="left" vertical="center"/>
    </xf>
    <xf numFmtId="0" fontId="29" fillId="2" borderId="6" xfId="0" applyFont="1" applyFill="1" applyBorder="1" applyAlignment="1">
      <alignment horizontal="left" vertical="center"/>
    </xf>
    <xf numFmtId="0" fontId="29" fillId="2" borderId="70" xfId="0" applyFont="1" applyFill="1" applyBorder="1" applyAlignment="1">
      <alignment horizontal="left" vertical="center"/>
    </xf>
    <xf numFmtId="0" fontId="29" fillId="2" borderId="17" xfId="0" applyFont="1" applyFill="1" applyBorder="1" applyAlignment="1">
      <alignment horizontal="left" vertical="center"/>
    </xf>
    <xf numFmtId="0" fontId="29" fillId="2" borderId="0" xfId="0" applyFont="1" applyFill="1" applyAlignment="1">
      <alignment horizontal="left" vertical="center"/>
    </xf>
    <xf numFmtId="0" fontId="29" fillId="2" borderId="31" xfId="0" applyFont="1" applyFill="1" applyBorder="1" applyAlignment="1">
      <alignment horizontal="left" vertical="center"/>
    </xf>
    <xf numFmtId="176" fontId="23" fillId="5" borderId="23" xfId="0" applyNumberFormat="1" applyFont="1" applyFill="1" applyBorder="1" applyAlignment="1" applyProtection="1">
      <alignment horizontal="right" vertical="center"/>
      <protection locked="0"/>
    </xf>
    <xf numFmtId="176" fontId="23" fillId="5" borderId="24" xfId="0" applyNumberFormat="1" applyFont="1" applyFill="1" applyBorder="1" applyAlignment="1" applyProtection="1">
      <alignment horizontal="right" vertical="center"/>
      <protection locked="0"/>
    </xf>
    <xf numFmtId="176" fontId="23" fillId="5" borderId="25" xfId="0" applyNumberFormat="1" applyFont="1" applyFill="1" applyBorder="1" applyAlignment="1" applyProtection="1">
      <alignment horizontal="right" vertical="center"/>
      <protection locked="0"/>
    </xf>
    <xf numFmtId="176" fontId="23" fillId="5" borderId="80" xfId="0" applyNumberFormat="1" applyFont="1" applyFill="1" applyBorder="1" applyAlignment="1" applyProtection="1">
      <alignment horizontal="right" vertical="center"/>
      <protection locked="0"/>
    </xf>
    <xf numFmtId="176" fontId="23" fillId="5" borderId="15" xfId="0" applyNumberFormat="1" applyFont="1" applyFill="1" applyBorder="1" applyAlignment="1" applyProtection="1">
      <alignment horizontal="right" vertical="center"/>
      <protection locked="0"/>
    </xf>
    <xf numFmtId="176" fontId="23" fillId="5" borderId="71" xfId="0" applyNumberFormat="1" applyFont="1" applyFill="1" applyBorder="1" applyAlignment="1" applyProtection="1">
      <alignment horizontal="right" vertical="center"/>
      <protection locked="0"/>
    </xf>
    <xf numFmtId="0" fontId="29" fillId="2" borderId="50" xfId="0" applyFont="1" applyFill="1" applyBorder="1" applyAlignment="1">
      <alignment horizontal="left" vertical="center"/>
    </xf>
    <xf numFmtId="0" fontId="27" fillId="2" borderId="35" xfId="0" applyFont="1" applyFill="1" applyBorder="1" applyAlignment="1">
      <alignment horizontal="left" vertical="center" wrapText="1"/>
    </xf>
    <xf numFmtId="0" fontId="27" fillId="2" borderId="16" xfId="0" applyFont="1" applyFill="1" applyBorder="1" applyAlignment="1">
      <alignment horizontal="left" vertical="center" wrapText="1"/>
    </xf>
    <xf numFmtId="0" fontId="27" fillId="2" borderId="73" xfId="0" applyFont="1" applyFill="1" applyBorder="1" applyAlignment="1">
      <alignment horizontal="left" vertical="center" wrapText="1"/>
    </xf>
    <xf numFmtId="0" fontId="27" fillId="2" borderId="134" xfId="0" applyFont="1" applyFill="1" applyBorder="1" applyAlignment="1">
      <alignment horizontal="left" vertical="center" wrapText="1"/>
    </xf>
    <xf numFmtId="0" fontId="27" fillId="2" borderId="15" xfId="0" applyFont="1" applyFill="1" applyBorder="1" applyAlignment="1">
      <alignment horizontal="left" vertical="center" wrapText="1"/>
    </xf>
    <xf numFmtId="0" fontId="27" fillId="2" borderId="71" xfId="0" applyFont="1" applyFill="1" applyBorder="1" applyAlignment="1">
      <alignment horizontal="left" vertical="center" wrapText="1"/>
    </xf>
    <xf numFmtId="176" fontId="23" fillId="5" borderId="34" xfId="0" applyNumberFormat="1" applyFont="1" applyFill="1" applyBorder="1" applyAlignment="1" applyProtection="1">
      <alignment horizontal="right" vertical="center"/>
      <protection locked="0"/>
    </xf>
    <xf numFmtId="176" fontId="23" fillId="5" borderId="0" xfId="0" applyNumberFormat="1" applyFont="1" applyFill="1" applyAlignment="1" applyProtection="1">
      <alignment horizontal="right" vertical="center"/>
      <protection locked="0"/>
    </xf>
    <xf numFmtId="176" fontId="23" fillId="5" borderId="31" xfId="0" applyNumberFormat="1" applyFont="1" applyFill="1" applyBorder="1" applyAlignment="1" applyProtection="1">
      <alignment horizontal="right" vertical="center"/>
      <protection locked="0"/>
    </xf>
    <xf numFmtId="176" fontId="23" fillId="5" borderId="36" xfId="0" applyNumberFormat="1" applyFont="1" applyFill="1" applyBorder="1" applyAlignment="1" applyProtection="1">
      <alignment horizontal="right" vertical="center"/>
      <protection locked="0"/>
    </xf>
    <xf numFmtId="176" fontId="23" fillId="5" borderId="115" xfId="0" applyNumberFormat="1" applyFont="1" applyFill="1" applyBorder="1" applyAlignment="1" applyProtection="1">
      <alignment horizontal="right" vertical="center"/>
      <protection locked="0"/>
    </xf>
    <xf numFmtId="176" fontId="23" fillId="5" borderId="116" xfId="0" applyNumberFormat="1" applyFont="1" applyFill="1" applyBorder="1" applyAlignment="1" applyProtection="1">
      <alignment horizontal="right" vertical="center"/>
      <protection locked="0"/>
    </xf>
    <xf numFmtId="2" fontId="29" fillId="2" borderId="23" xfId="0" applyNumberFormat="1" applyFont="1" applyFill="1" applyBorder="1" applyAlignment="1">
      <alignment horizontal="center" vertical="center" shrinkToFit="1"/>
    </xf>
    <xf numFmtId="2" fontId="29" fillId="2" borderId="24" xfId="0" applyNumberFormat="1" applyFont="1" applyFill="1" applyBorder="1" applyAlignment="1">
      <alignment horizontal="center" vertical="center" shrinkToFit="1"/>
    </xf>
    <xf numFmtId="2" fontId="29" fillId="2" borderId="25" xfId="0" applyNumberFormat="1" applyFont="1" applyFill="1" applyBorder="1" applyAlignment="1">
      <alignment horizontal="center" vertical="center" shrinkToFit="1"/>
    </xf>
    <xf numFmtId="2" fontId="29" fillId="2" borderId="36" xfId="0" applyNumberFormat="1" applyFont="1" applyFill="1" applyBorder="1" applyAlignment="1">
      <alignment horizontal="center" vertical="center" shrinkToFit="1"/>
    </xf>
    <xf numFmtId="2" fontId="29" fillId="2" borderId="115" xfId="0" applyNumberFormat="1" applyFont="1" applyFill="1" applyBorder="1" applyAlignment="1">
      <alignment horizontal="center" vertical="center" shrinkToFit="1"/>
    </xf>
    <xf numFmtId="2" fontId="29" fillId="2" borderId="116" xfId="0" applyNumberFormat="1" applyFont="1" applyFill="1" applyBorder="1" applyAlignment="1">
      <alignment horizontal="center" vertical="center" shrinkToFit="1"/>
    </xf>
    <xf numFmtId="0" fontId="39" fillId="2" borderId="0" xfId="0" applyFont="1" applyFill="1" applyAlignment="1">
      <alignment horizontal="center" vertical="center" shrinkToFit="1"/>
    </xf>
    <xf numFmtId="0" fontId="0" fillId="2" borderId="0" xfId="0" applyFill="1" applyAlignment="1">
      <alignment horizontal="center" vertical="center"/>
    </xf>
    <xf numFmtId="0" fontId="10" fillId="8" borderId="86" xfId="0" applyFont="1" applyFill="1" applyBorder="1" applyAlignment="1">
      <alignment horizontal="center" vertical="center"/>
    </xf>
    <xf numFmtId="0" fontId="10" fillId="8" borderId="64" xfId="0" applyFont="1" applyFill="1" applyBorder="1" applyAlignment="1">
      <alignment horizontal="center" vertical="center"/>
    </xf>
    <xf numFmtId="0" fontId="27" fillId="2" borderId="11" xfId="0" applyFont="1" applyFill="1" applyBorder="1" applyAlignment="1">
      <alignment horizontal="left" vertical="center" wrapText="1"/>
    </xf>
    <xf numFmtId="0" fontId="27" fillId="2" borderId="68" xfId="0" applyFont="1" applyFill="1" applyBorder="1" applyAlignment="1">
      <alignment horizontal="left" vertical="center" wrapText="1"/>
    </xf>
    <xf numFmtId="0" fontId="29" fillId="0" borderId="5" xfId="0" applyFont="1" applyBorder="1" applyAlignment="1">
      <alignment horizontal="left" vertical="center" wrapText="1"/>
    </xf>
    <xf numFmtId="0" fontId="29" fillId="0" borderId="6" xfId="0" applyFont="1" applyBorder="1" applyAlignment="1">
      <alignment horizontal="left" vertical="center" wrapText="1"/>
    </xf>
    <xf numFmtId="0" fontId="29" fillId="0" borderId="70" xfId="0" applyFont="1" applyBorder="1" applyAlignment="1">
      <alignment horizontal="left" vertical="center" wrapText="1"/>
    </xf>
    <xf numFmtId="0" fontId="29" fillId="0" borderId="17" xfId="0" applyFont="1" applyBorder="1" applyAlignment="1">
      <alignment horizontal="left" vertical="center" wrapText="1"/>
    </xf>
    <xf numFmtId="0" fontId="29" fillId="0" borderId="0" xfId="0" applyFont="1" applyAlignment="1">
      <alignment horizontal="left" vertical="center" wrapText="1"/>
    </xf>
    <xf numFmtId="0" fontId="29" fillId="0" borderId="31" xfId="0" applyFont="1" applyBorder="1" applyAlignment="1">
      <alignment horizontal="left" vertical="center" wrapText="1"/>
    </xf>
    <xf numFmtId="0" fontId="29" fillId="0" borderId="19" xfId="0" applyFont="1" applyBorder="1" applyAlignment="1">
      <alignment horizontal="left" vertical="center" wrapText="1"/>
    </xf>
    <xf numFmtId="0" fontId="29" fillId="0" borderId="15" xfId="0" applyFont="1" applyBorder="1" applyAlignment="1">
      <alignment horizontal="left" vertical="center" wrapText="1"/>
    </xf>
    <xf numFmtId="0" fontId="29" fillId="0" borderId="71" xfId="0" applyFont="1" applyBorder="1" applyAlignment="1">
      <alignment horizontal="left" vertical="center" wrapText="1"/>
    </xf>
    <xf numFmtId="0" fontId="27" fillId="2" borderId="9" xfId="0" applyFont="1" applyFill="1" applyBorder="1" applyAlignment="1">
      <alignment vertical="center" wrapText="1"/>
    </xf>
    <xf numFmtId="49" fontId="29" fillId="3" borderId="63" xfId="0" applyNumberFormat="1" applyFont="1" applyFill="1" applyBorder="1" applyAlignment="1">
      <alignment horizontal="center" vertical="center" wrapText="1"/>
    </xf>
    <xf numFmtId="49" fontId="29" fillId="3" borderId="79" xfId="0" applyNumberFormat="1" applyFont="1" applyFill="1" applyBorder="1" applyAlignment="1">
      <alignment horizontal="center" vertical="center" wrapText="1"/>
    </xf>
    <xf numFmtId="0" fontId="27" fillId="2" borderId="66" xfId="0" applyFont="1" applyFill="1" applyBorder="1" applyAlignment="1">
      <alignment horizontal="left" vertical="center" wrapText="1"/>
    </xf>
    <xf numFmtId="0" fontId="27" fillId="2" borderId="67" xfId="0" applyFont="1" applyFill="1" applyBorder="1" applyAlignment="1">
      <alignment horizontal="left" vertical="center" wrapText="1"/>
    </xf>
    <xf numFmtId="0" fontId="27" fillId="2" borderId="11" xfId="0" applyFont="1" applyFill="1" applyBorder="1" applyAlignment="1">
      <alignment vertical="center" wrapText="1"/>
    </xf>
    <xf numFmtId="0" fontId="32" fillId="2" borderId="0" xfId="0" applyFont="1" applyFill="1" applyAlignment="1">
      <alignment horizontal="left" vertical="top" wrapText="1"/>
    </xf>
    <xf numFmtId="0" fontId="33" fillId="2" borderId="3" xfId="0" applyFont="1" applyFill="1" applyBorder="1" applyAlignment="1">
      <alignment horizontal="left" vertical="center" wrapText="1"/>
    </xf>
    <xf numFmtId="0" fontId="33" fillId="2" borderId="4" xfId="0" applyFont="1" applyFill="1" applyBorder="1" applyAlignment="1">
      <alignment horizontal="left" vertical="center" wrapText="1"/>
    </xf>
    <xf numFmtId="179" fontId="24" fillId="0" borderId="5" xfId="5" applyNumberFormat="1" applyFont="1" applyFill="1" applyBorder="1" applyAlignment="1" applyProtection="1">
      <alignment horizontal="right" vertical="center" shrinkToFit="1"/>
    </xf>
    <xf numFmtId="179" fontId="24" fillId="0" borderId="6" xfId="5" applyNumberFormat="1" applyFont="1" applyFill="1" applyBorder="1" applyAlignment="1" applyProtection="1">
      <alignment horizontal="right" vertical="center" shrinkToFit="1"/>
    </xf>
    <xf numFmtId="179" fontId="24" fillId="0" borderId="85" xfId="5" applyNumberFormat="1" applyFont="1" applyFill="1" applyBorder="1" applyAlignment="1" applyProtection="1">
      <alignment horizontal="right" vertical="center" shrinkToFit="1"/>
    </xf>
    <xf numFmtId="0" fontId="33" fillId="2" borderId="84" xfId="0" applyFont="1" applyFill="1" applyBorder="1" applyAlignment="1">
      <alignment horizontal="left" vertical="center" wrapText="1"/>
    </xf>
    <xf numFmtId="179" fontId="24" fillId="32" borderId="21" xfId="5" applyNumberFormat="1" applyFont="1" applyFill="1" applyBorder="1" applyAlignment="1" applyProtection="1">
      <alignment horizontal="right" vertical="center" shrinkToFit="1"/>
      <protection locked="0"/>
    </xf>
    <xf numFmtId="179" fontId="24" fillId="32" borderId="22" xfId="5" applyNumberFormat="1" applyFont="1" applyFill="1" applyBorder="1" applyAlignment="1" applyProtection="1">
      <alignment horizontal="right" vertical="center" shrinkToFit="1"/>
      <protection locked="0"/>
    </xf>
    <xf numFmtId="179" fontId="24" fillId="32" borderId="42" xfId="5" applyNumberFormat="1" applyFont="1" applyFill="1" applyBorder="1" applyAlignment="1" applyProtection="1">
      <alignment horizontal="right" vertical="center" shrinkToFit="1"/>
      <protection locked="0"/>
    </xf>
    <xf numFmtId="2" fontId="23" fillId="0" borderId="21" xfId="0" applyNumberFormat="1" applyFont="1" applyFill="1" applyBorder="1" applyAlignment="1">
      <alignment horizontal="center" vertical="center" shrinkToFit="1"/>
    </xf>
    <xf numFmtId="2" fontId="23" fillId="0" borderId="22" xfId="0" applyNumberFormat="1" applyFont="1" applyFill="1" applyBorder="1" applyAlignment="1">
      <alignment horizontal="center" vertical="center" shrinkToFit="1"/>
    </xf>
    <xf numFmtId="2" fontId="23" fillId="0" borderId="42" xfId="0" applyNumberFormat="1" applyFont="1" applyFill="1" applyBorder="1" applyAlignment="1">
      <alignment horizontal="center" vertical="center" shrinkToFit="1"/>
    </xf>
    <xf numFmtId="0" fontId="33" fillId="0" borderId="98" xfId="0" applyFont="1" applyBorder="1" applyAlignment="1">
      <alignment horizontal="left" vertical="center"/>
    </xf>
    <xf numFmtId="0" fontId="33" fillId="0" borderId="39" xfId="0" applyFont="1" applyBorder="1" applyAlignment="1">
      <alignment horizontal="left" vertical="center"/>
    </xf>
    <xf numFmtId="0" fontId="33" fillId="0" borderId="150" xfId="0" applyFont="1" applyBorder="1" applyAlignment="1">
      <alignment horizontal="left" vertical="center"/>
    </xf>
    <xf numFmtId="0" fontId="27" fillId="0" borderId="63" xfId="0" applyFont="1" applyBorder="1" applyAlignment="1">
      <alignment horizontal="center" vertical="center" wrapText="1" shrinkToFit="1"/>
    </xf>
    <xf numFmtId="0" fontId="27" fillId="0" borderId="79" xfId="0" applyFont="1" applyBorder="1" applyAlignment="1">
      <alignment horizontal="center" vertical="center" wrapText="1" shrinkToFit="1"/>
    </xf>
    <xf numFmtId="0" fontId="27" fillId="0" borderId="82" xfId="0" applyFont="1" applyBorder="1" applyAlignment="1">
      <alignment horizontal="center" vertical="center" wrapText="1" shrinkToFit="1"/>
    </xf>
    <xf numFmtId="49" fontId="21" fillId="2" borderId="0" xfId="0" applyNumberFormat="1" applyFont="1" applyFill="1" applyAlignment="1">
      <alignment vertical="center"/>
    </xf>
    <xf numFmtId="0" fontId="29" fillId="0" borderId="2" xfId="0" applyFont="1" applyBorder="1" applyAlignment="1">
      <alignment vertical="center" wrapText="1"/>
    </xf>
    <xf numFmtId="0" fontId="29" fillId="0" borderId="3" xfId="0" applyFont="1" applyBorder="1" applyAlignment="1">
      <alignment vertical="center" wrapText="1"/>
    </xf>
    <xf numFmtId="0" fontId="29" fillId="0" borderId="84" xfId="0" applyFont="1" applyBorder="1" applyAlignment="1">
      <alignment vertical="center" wrapText="1"/>
    </xf>
    <xf numFmtId="0" fontId="29" fillId="32" borderId="36" xfId="0" applyFont="1" applyFill="1" applyBorder="1" applyAlignment="1" applyProtection="1">
      <alignment horizontal="left" vertical="center" wrapText="1"/>
      <protection locked="0"/>
    </xf>
    <xf numFmtId="0" fontId="29" fillId="32" borderId="115" xfId="0" applyFont="1" applyFill="1" applyBorder="1" applyAlignment="1" applyProtection="1">
      <alignment horizontal="left" vertical="center" wrapText="1"/>
      <protection locked="0"/>
    </xf>
    <xf numFmtId="0" fontId="29" fillId="32" borderId="116" xfId="0" applyFont="1" applyFill="1" applyBorder="1" applyAlignment="1" applyProtection="1">
      <alignment horizontal="left" vertical="center" wrapText="1"/>
      <protection locked="0"/>
    </xf>
    <xf numFmtId="0" fontId="33" fillId="2" borderId="8" xfId="0" applyFont="1" applyFill="1" applyBorder="1" applyAlignment="1">
      <alignment horizontal="left" vertical="center" wrapText="1"/>
    </xf>
    <xf numFmtId="0" fontId="33" fillId="2" borderId="9" xfId="0" applyFont="1" applyFill="1" applyBorder="1" applyAlignment="1">
      <alignment horizontal="left" vertical="center" wrapText="1"/>
    </xf>
    <xf numFmtId="0" fontId="33" fillId="2" borderId="44" xfId="0" applyFont="1" applyFill="1" applyBorder="1" applyAlignment="1">
      <alignment horizontal="left" vertical="center" wrapText="1"/>
    </xf>
    <xf numFmtId="0" fontId="32" fillId="2" borderId="17" xfId="0" applyFont="1" applyFill="1" applyBorder="1" applyAlignment="1">
      <alignment horizontal="center" vertical="center"/>
    </xf>
    <xf numFmtId="0" fontId="28" fillId="2" borderId="0" xfId="0" applyFont="1" applyFill="1" applyAlignment="1">
      <alignment horizontal="left" vertical="center"/>
    </xf>
    <xf numFmtId="0" fontId="27" fillId="2" borderId="0" xfId="0" applyFont="1" applyFill="1" applyAlignment="1">
      <alignment horizontal="left" vertical="center"/>
    </xf>
    <xf numFmtId="179" fontId="24" fillId="0" borderId="21" xfId="5" applyNumberFormat="1" applyFont="1" applyFill="1" applyBorder="1" applyAlignment="1" applyProtection="1">
      <alignment horizontal="right" vertical="center" shrinkToFit="1"/>
    </xf>
    <xf numFmtId="179" fontId="24" fillId="0" borderId="22" xfId="5" applyNumberFormat="1" applyFont="1" applyFill="1" applyBorder="1" applyAlignment="1" applyProtection="1">
      <alignment horizontal="right" vertical="center" shrinkToFit="1"/>
    </xf>
    <xf numFmtId="179" fontId="24" fillId="0" borderId="42" xfId="5" applyNumberFormat="1" applyFont="1" applyFill="1" applyBorder="1" applyAlignment="1" applyProtection="1">
      <alignment horizontal="right" vertical="center" shrinkToFit="1"/>
    </xf>
    <xf numFmtId="0" fontId="10" fillId="8" borderId="69" xfId="0" applyFont="1" applyFill="1" applyBorder="1" applyAlignment="1">
      <alignment horizontal="center" vertical="center"/>
    </xf>
    <xf numFmtId="0" fontId="29" fillId="2" borderId="5" xfId="0" applyFont="1" applyFill="1" applyBorder="1" applyAlignment="1">
      <alignment horizontal="center" vertical="center" wrapText="1"/>
    </xf>
    <xf numFmtId="0" fontId="29" fillId="2" borderId="19" xfId="0" applyFont="1" applyFill="1" applyBorder="1" applyAlignment="1">
      <alignment horizontal="center" vertical="center" wrapText="1"/>
    </xf>
    <xf numFmtId="0" fontId="27" fillId="2" borderId="9" xfId="0" applyFont="1" applyFill="1" applyBorder="1" applyAlignment="1">
      <alignment horizontal="left" vertical="center" wrapText="1"/>
    </xf>
    <xf numFmtId="0" fontId="27" fillId="2" borderId="44" xfId="0" applyFont="1" applyFill="1" applyBorder="1" applyAlignment="1">
      <alignment horizontal="left" vertical="center" wrapText="1"/>
    </xf>
    <xf numFmtId="0" fontId="29" fillId="2" borderId="5" xfId="0" applyFont="1" applyFill="1" applyBorder="1" applyAlignment="1">
      <alignment horizontal="left" vertical="top" wrapText="1"/>
    </xf>
    <xf numFmtId="0" fontId="29" fillId="2" borderId="6" xfId="0" applyFont="1" applyFill="1" applyBorder="1" applyAlignment="1">
      <alignment horizontal="left" vertical="top" wrapText="1"/>
    </xf>
    <xf numFmtId="176" fontId="13" fillId="31" borderId="47" xfId="0" applyNumberFormat="1" applyFont="1" applyFill="1" applyBorder="1" applyProtection="1">
      <alignment vertical="center"/>
      <protection locked="0"/>
    </xf>
    <xf numFmtId="176" fontId="13" fillId="31" borderId="48" xfId="0" applyNumberFormat="1" applyFont="1" applyFill="1" applyBorder="1" applyProtection="1">
      <alignment vertical="center"/>
      <protection locked="0"/>
    </xf>
    <xf numFmtId="176" fontId="13" fillId="31" borderId="49" xfId="0" applyNumberFormat="1" applyFont="1" applyFill="1" applyBorder="1" applyProtection="1">
      <alignment vertical="center"/>
      <protection locked="0"/>
    </xf>
    <xf numFmtId="0" fontId="32" fillId="2" borderId="90" xfId="0" applyFont="1" applyFill="1" applyBorder="1" applyAlignment="1">
      <alignment horizontal="center" vertical="center"/>
    </xf>
    <xf numFmtId="0" fontId="32" fillId="2" borderId="91" xfId="0" applyFont="1" applyFill="1" applyBorder="1" applyAlignment="1">
      <alignment horizontal="center" vertical="center"/>
    </xf>
    <xf numFmtId="0" fontId="33" fillId="2" borderId="92" xfId="0" applyFont="1" applyFill="1" applyBorder="1" applyAlignment="1">
      <alignment horizontal="left" vertical="center" wrapText="1"/>
    </xf>
    <xf numFmtId="0" fontId="33" fillId="2" borderId="11" xfId="0" applyFont="1" applyFill="1" applyBorder="1" applyAlignment="1">
      <alignment horizontal="left" vertical="center" wrapText="1"/>
    </xf>
    <xf numFmtId="0" fontId="33" fillId="2" borderId="68" xfId="0" applyFont="1" applyFill="1" applyBorder="1" applyAlignment="1">
      <alignment horizontal="left" vertical="center" wrapText="1"/>
    </xf>
    <xf numFmtId="176" fontId="24" fillId="32" borderId="46" xfId="0" applyNumberFormat="1" applyFont="1" applyFill="1" applyBorder="1" applyAlignment="1" applyProtection="1">
      <alignment horizontal="right" vertical="center" shrinkToFit="1"/>
      <protection locked="0"/>
    </xf>
    <xf numFmtId="176" fontId="24" fillId="32" borderId="32" xfId="0" applyNumberFormat="1" applyFont="1" applyFill="1" applyBorder="1" applyAlignment="1" applyProtection="1">
      <alignment horizontal="right" vertical="center" shrinkToFit="1"/>
      <protection locked="0"/>
    </xf>
    <xf numFmtId="176" fontId="24" fillId="32" borderId="33" xfId="0" applyNumberFormat="1" applyFont="1" applyFill="1" applyBorder="1" applyAlignment="1" applyProtection="1">
      <alignment horizontal="right" vertical="center" shrinkToFit="1"/>
      <protection locked="0"/>
    </xf>
    <xf numFmtId="0" fontId="29" fillId="32" borderId="96" xfId="0" applyFont="1" applyFill="1" applyBorder="1" applyAlignment="1" applyProtection="1">
      <alignment horizontal="left" vertical="center" wrapText="1"/>
      <protection locked="0"/>
    </xf>
    <xf numFmtId="0" fontId="29" fillId="32" borderId="93" xfId="0" applyFont="1" applyFill="1" applyBorder="1" applyAlignment="1" applyProtection="1">
      <alignment horizontal="left" vertical="center" wrapText="1"/>
      <protection locked="0"/>
    </xf>
    <xf numFmtId="0" fontId="29" fillId="32" borderId="97" xfId="0" applyFont="1" applyFill="1" applyBorder="1" applyAlignment="1" applyProtection="1">
      <alignment horizontal="left" vertical="center" wrapText="1"/>
      <protection locked="0"/>
    </xf>
    <xf numFmtId="0" fontId="33" fillId="2" borderId="39" xfId="0" applyFont="1" applyFill="1" applyBorder="1" applyAlignment="1">
      <alignment horizontal="left" vertical="center"/>
    </xf>
    <xf numFmtId="0" fontId="33" fillId="2" borderId="74" xfId="0" applyFont="1" applyFill="1" applyBorder="1" applyAlignment="1">
      <alignment horizontal="left" vertical="center"/>
    </xf>
    <xf numFmtId="0" fontId="27" fillId="2" borderId="0" xfId="0" applyFont="1" applyFill="1" applyAlignment="1">
      <alignment horizontal="left" vertical="top" wrapText="1"/>
    </xf>
    <xf numFmtId="0" fontId="33" fillId="2" borderId="8" xfId="0" applyFont="1" applyFill="1" applyBorder="1" applyAlignment="1">
      <alignment horizontal="left" vertical="center"/>
    </xf>
    <xf numFmtId="0" fontId="33" fillId="2" borderId="9" xfId="0" applyFont="1" applyFill="1" applyBorder="1" applyAlignment="1">
      <alignment horizontal="left" vertical="center"/>
    </xf>
    <xf numFmtId="0" fontId="33" fillId="2" borderId="44" xfId="0" applyFont="1" applyFill="1" applyBorder="1" applyAlignment="1">
      <alignment horizontal="left" vertical="center"/>
    </xf>
    <xf numFmtId="0" fontId="33" fillId="2" borderId="88" xfId="0" applyFont="1" applyFill="1" applyBorder="1" applyAlignment="1">
      <alignment horizontal="left" vertical="center" wrapText="1"/>
    </xf>
    <xf numFmtId="0" fontId="33" fillId="2" borderId="35" xfId="0" applyFont="1" applyFill="1" applyBorder="1" applyAlignment="1">
      <alignment horizontal="left" vertical="center" wrapText="1"/>
    </xf>
    <xf numFmtId="176" fontId="24" fillId="32" borderId="21" xfId="0" applyNumberFormat="1" applyFont="1" applyFill="1" applyBorder="1" applyAlignment="1" applyProtection="1">
      <alignment horizontal="right" vertical="center" shrinkToFit="1"/>
      <protection locked="0"/>
    </xf>
    <xf numFmtId="176" fontId="24" fillId="32" borderId="22" xfId="0" applyNumberFormat="1" applyFont="1" applyFill="1" applyBorder="1" applyAlignment="1" applyProtection="1">
      <alignment horizontal="right" vertical="center" shrinkToFit="1"/>
      <protection locked="0"/>
    </xf>
    <xf numFmtId="176" fontId="24" fillId="32" borderId="42" xfId="0" applyNumberFormat="1" applyFont="1" applyFill="1" applyBorder="1" applyAlignment="1" applyProtection="1">
      <alignment horizontal="right" vertical="center" shrinkToFit="1"/>
      <protection locked="0"/>
    </xf>
    <xf numFmtId="0" fontId="33" fillId="2" borderId="3" xfId="0" applyFont="1" applyFill="1" applyBorder="1" applyAlignment="1">
      <alignment horizontal="left" vertical="center"/>
    </xf>
    <xf numFmtId="176" fontId="24" fillId="0" borderId="21" xfId="0" applyNumberFormat="1" applyFont="1" applyBorder="1" applyAlignment="1">
      <alignment horizontal="right" vertical="center" shrinkToFit="1"/>
    </xf>
    <xf numFmtId="176" fontId="24" fillId="0" borderId="22" xfId="0" applyNumberFormat="1" applyFont="1" applyBorder="1" applyAlignment="1">
      <alignment horizontal="right" vertical="center" shrinkToFit="1"/>
    </xf>
    <xf numFmtId="176" fontId="24" fillId="0" borderId="42" xfId="0" applyNumberFormat="1" applyFont="1" applyBorder="1" applyAlignment="1">
      <alignment horizontal="right" vertical="center" shrinkToFit="1"/>
    </xf>
    <xf numFmtId="0" fontId="33" fillId="2" borderId="6" xfId="0" applyFont="1" applyFill="1" applyBorder="1" applyAlignment="1">
      <alignment horizontal="left" vertical="center" wrapText="1"/>
    </xf>
    <xf numFmtId="0" fontId="33" fillId="2" borderId="6" xfId="0" applyFont="1" applyFill="1" applyBorder="1" applyAlignment="1">
      <alignment horizontal="left" vertical="center"/>
    </xf>
    <xf numFmtId="0" fontId="33" fillId="2" borderId="87" xfId="0" applyFont="1" applyFill="1" applyBorder="1" applyAlignment="1">
      <alignment horizontal="left" vertical="center"/>
    </xf>
    <xf numFmtId="0" fontId="33" fillId="0" borderId="48" xfId="0" applyFont="1" applyBorder="1" applyAlignment="1">
      <alignment horizontal="center" vertical="center" wrapText="1"/>
    </xf>
    <xf numFmtId="0" fontId="33" fillId="0" borderId="58" xfId="0" applyFont="1" applyBorder="1" applyAlignment="1">
      <alignment horizontal="center" vertical="center" wrapText="1"/>
    </xf>
    <xf numFmtId="10" fontId="24" fillId="32" borderId="135" xfId="55" applyNumberFormat="1" applyFont="1" applyFill="1" applyBorder="1" applyAlignment="1" applyProtection="1">
      <alignment horizontal="center" vertical="center"/>
      <protection locked="0"/>
    </xf>
    <xf numFmtId="10" fontId="24" fillId="32" borderId="136" xfId="55" applyNumberFormat="1" applyFont="1" applyFill="1" applyBorder="1" applyAlignment="1" applyProtection="1">
      <alignment horizontal="center" vertical="center"/>
      <protection locked="0"/>
    </xf>
    <xf numFmtId="10" fontId="24" fillId="32" borderId="119" xfId="55" applyNumberFormat="1" applyFont="1" applyFill="1" applyBorder="1" applyAlignment="1" applyProtection="1">
      <alignment horizontal="center" vertical="center"/>
      <protection locked="0"/>
    </xf>
    <xf numFmtId="10" fontId="24" fillId="32" borderId="137" xfId="55" applyNumberFormat="1" applyFont="1" applyFill="1" applyBorder="1" applyAlignment="1" applyProtection="1">
      <alignment horizontal="center" vertical="center"/>
      <protection locked="0"/>
    </xf>
    <xf numFmtId="0" fontId="27" fillId="0" borderId="48" xfId="0" applyFont="1" applyBorder="1" applyAlignment="1">
      <alignment horizontal="center" vertical="center" wrapText="1" shrinkToFit="1"/>
    </xf>
    <xf numFmtId="0" fontId="27" fillId="0" borderId="58" xfId="0" applyFont="1" applyBorder="1" applyAlignment="1">
      <alignment horizontal="center" vertical="center" wrapText="1" shrinkToFit="1"/>
    </xf>
    <xf numFmtId="0" fontId="27" fillId="32" borderId="135" xfId="0" applyFont="1" applyFill="1" applyBorder="1" applyAlignment="1" applyProtection="1">
      <alignment horizontal="left" vertical="center" wrapText="1" shrinkToFit="1"/>
      <protection locked="0"/>
    </xf>
    <xf numFmtId="0" fontId="27" fillId="32" borderId="24" xfId="0" applyFont="1" applyFill="1" applyBorder="1" applyAlignment="1" applyProtection="1">
      <alignment horizontal="left" vertical="center" wrapText="1" shrinkToFit="1"/>
      <protection locked="0"/>
    </xf>
    <xf numFmtId="0" fontId="27" fillId="32" borderId="25" xfId="0" applyFont="1" applyFill="1" applyBorder="1" applyAlignment="1" applyProtection="1">
      <alignment horizontal="left" vertical="center" wrapText="1" shrinkToFit="1"/>
      <protection locked="0"/>
    </xf>
    <xf numFmtId="0" fontId="27" fillId="32" borderId="119" xfId="0" applyFont="1" applyFill="1" applyBorder="1" applyAlignment="1" applyProtection="1">
      <alignment horizontal="left" vertical="center" wrapText="1" shrinkToFit="1"/>
      <protection locked="0"/>
    </xf>
    <xf numFmtId="0" fontId="27" fillId="32" borderId="115" xfId="0" applyFont="1" applyFill="1" applyBorder="1" applyAlignment="1" applyProtection="1">
      <alignment horizontal="left" vertical="center" wrapText="1" shrinkToFit="1"/>
      <protection locked="0"/>
    </xf>
    <xf numFmtId="0" fontId="27" fillId="32" borderId="116" xfId="0" applyFont="1" applyFill="1" applyBorder="1" applyAlignment="1" applyProtection="1">
      <alignment horizontal="left" vertical="center" wrapText="1" shrinkToFit="1"/>
      <protection locked="0"/>
    </xf>
    <xf numFmtId="0" fontId="27" fillId="2" borderId="6" xfId="0" applyFont="1" applyFill="1" applyBorder="1" applyAlignment="1">
      <alignment horizontal="center" vertical="center" wrapText="1"/>
    </xf>
    <xf numFmtId="0" fontId="27" fillId="2" borderId="70" xfId="0" applyFont="1" applyFill="1" applyBorder="1" applyAlignment="1">
      <alignment horizontal="center" vertical="center" wrapText="1"/>
    </xf>
    <xf numFmtId="0" fontId="27" fillId="2" borderId="15" xfId="0" applyFont="1" applyFill="1" applyBorder="1" applyAlignment="1">
      <alignment horizontal="center" vertical="center" wrapText="1"/>
    </xf>
    <xf numFmtId="0" fontId="27" fillId="2" borderId="71" xfId="0" applyFont="1" applyFill="1" applyBorder="1" applyAlignment="1">
      <alignment horizontal="center" vertical="center" wrapText="1"/>
    </xf>
    <xf numFmtId="0" fontId="27" fillId="0" borderId="62" xfId="0" applyFont="1" applyBorder="1" applyAlignment="1">
      <alignment horizontal="center" vertical="center" wrapText="1" shrinkToFit="1"/>
    </xf>
    <xf numFmtId="0" fontId="27" fillId="0" borderId="93" xfId="0" applyFont="1" applyBorder="1" applyAlignment="1">
      <alignment horizontal="center" vertical="center" wrapText="1" shrinkToFit="1"/>
    </xf>
    <xf numFmtId="0" fontId="27" fillId="0" borderId="77" xfId="0" applyFont="1" applyBorder="1" applyAlignment="1">
      <alignment horizontal="center" vertical="center" wrapText="1" shrinkToFit="1"/>
    </xf>
    <xf numFmtId="0" fontId="33" fillId="3" borderId="2" xfId="0" applyFont="1" applyFill="1" applyBorder="1" applyAlignment="1">
      <alignment horizontal="left" vertical="center"/>
    </xf>
    <xf numFmtId="0" fontId="33" fillId="3" borderId="3" xfId="0" applyFont="1" applyFill="1" applyBorder="1" applyAlignment="1">
      <alignment horizontal="left" vertical="center"/>
    </xf>
    <xf numFmtId="0" fontId="33" fillId="3" borderId="6" xfId="0" applyFont="1" applyFill="1" applyBorder="1" applyAlignment="1">
      <alignment horizontal="left" vertical="center"/>
    </xf>
    <xf numFmtId="0" fontId="33" fillId="3" borderId="4" xfId="0" applyFont="1" applyFill="1" applyBorder="1" applyAlignment="1">
      <alignment horizontal="left" vertical="center"/>
    </xf>
    <xf numFmtId="0" fontId="13" fillId="2" borderId="1" xfId="0" applyFont="1" applyFill="1" applyBorder="1" applyAlignment="1">
      <alignment horizontal="center" vertical="center"/>
    </xf>
    <xf numFmtId="0" fontId="23" fillId="2" borderId="19" xfId="0" applyFont="1" applyFill="1" applyBorder="1" applyAlignment="1">
      <alignment vertical="center"/>
    </xf>
    <xf numFmtId="0" fontId="23" fillId="2" borderId="15" xfId="0" applyFont="1" applyFill="1" applyBorder="1" applyAlignment="1">
      <alignment vertical="center"/>
    </xf>
    <xf numFmtId="0" fontId="23" fillId="2" borderId="20" xfId="0" applyFont="1" applyFill="1" applyBorder="1" applyAlignment="1">
      <alignment vertical="center"/>
    </xf>
    <xf numFmtId="0" fontId="23" fillId="2" borderId="5"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3" fillId="2" borderId="17" xfId="0" applyFont="1" applyFill="1" applyBorder="1" applyAlignment="1">
      <alignment horizontal="center" vertical="center" wrapText="1"/>
    </xf>
    <xf numFmtId="0" fontId="23" fillId="2" borderId="0" xfId="0" applyFont="1" applyFill="1" applyAlignment="1">
      <alignment horizontal="center" vertical="center" wrapText="1"/>
    </xf>
    <xf numFmtId="0" fontId="23" fillId="2" borderId="19" xfId="0" applyFont="1" applyFill="1" applyBorder="1" applyAlignment="1">
      <alignment horizontal="center" vertical="center" wrapText="1"/>
    </xf>
    <xf numFmtId="0" fontId="23" fillId="2" borderId="15" xfId="0" applyFont="1" applyFill="1" applyBorder="1" applyAlignment="1">
      <alignment horizontal="center" vertical="center" wrapText="1"/>
    </xf>
    <xf numFmtId="0" fontId="23" fillId="2" borderId="19" xfId="0" applyFont="1" applyFill="1" applyBorder="1" applyAlignment="1">
      <alignment horizontal="center" vertical="center"/>
    </xf>
    <xf numFmtId="0" fontId="23" fillId="2" borderId="15" xfId="0" applyFont="1" applyFill="1" applyBorder="1" applyAlignment="1">
      <alignment horizontal="center" vertical="center"/>
    </xf>
    <xf numFmtId="0" fontId="23" fillId="2" borderId="6" xfId="0" applyFont="1" applyFill="1" applyBorder="1" applyAlignment="1">
      <alignment vertical="center"/>
    </xf>
    <xf numFmtId="0" fontId="23" fillId="2" borderId="14" xfId="0" applyFont="1" applyFill="1" applyBorder="1" applyAlignment="1">
      <alignment horizontal="center" vertical="center"/>
    </xf>
    <xf numFmtId="0" fontId="23" fillId="2" borderId="38" xfId="0" applyFont="1" applyFill="1" applyBorder="1" applyAlignment="1">
      <alignment horizontal="center" vertical="center" wrapText="1"/>
    </xf>
    <xf numFmtId="0" fontId="23" fillId="2" borderId="39" xfId="0" applyFont="1" applyFill="1" applyBorder="1" applyAlignment="1">
      <alignment horizontal="center" vertical="center" wrapText="1"/>
    </xf>
    <xf numFmtId="0" fontId="23" fillId="2" borderId="38" xfId="0" applyFont="1" applyFill="1" applyBorder="1" applyAlignment="1">
      <alignment vertical="center"/>
    </xf>
    <xf numFmtId="0" fontId="23" fillId="2" borderId="39" xfId="0" applyFont="1" applyFill="1" applyBorder="1" applyAlignment="1">
      <alignment vertical="center"/>
    </xf>
    <xf numFmtId="0" fontId="23" fillId="2" borderId="60" xfId="0" applyFont="1" applyFill="1" applyBorder="1" applyAlignment="1">
      <alignment vertical="center"/>
    </xf>
    <xf numFmtId="0" fontId="23" fillId="2" borderId="5" xfId="0" applyFont="1" applyFill="1" applyBorder="1" applyAlignment="1">
      <alignment horizontal="center" vertical="center"/>
    </xf>
    <xf numFmtId="0" fontId="23" fillId="2" borderId="6" xfId="0" applyFont="1" applyFill="1" applyBorder="1" applyAlignment="1">
      <alignment horizontal="center" vertical="center"/>
    </xf>
    <xf numFmtId="0" fontId="23" fillId="2" borderId="40" xfId="0" applyFont="1" applyFill="1" applyBorder="1" applyAlignment="1">
      <alignment vertical="center" wrapText="1"/>
    </xf>
    <xf numFmtId="0" fontId="23" fillId="2" borderId="11" xfId="0" applyFont="1" applyFill="1" applyBorder="1" applyAlignment="1">
      <alignment vertical="center" wrapText="1"/>
    </xf>
    <xf numFmtId="0" fontId="23" fillId="2" borderId="61" xfId="0" applyFont="1" applyFill="1" applyBorder="1" applyAlignment="1">
      <alignment vertical="center" wrapText="1"/>
    </xf>
    <xf numFmtId="0" fontId="23" fillId="2" borderId="17" xfId="0" applyFont="1" applyFill="1" applyBorder="1" applyAlignment="1">
      <alignment vertical="center"/>
    </xf>
    <xf numFmtId="0" fontId="23" fillId="2" borderId="0" xfId="0" applyFont="1" applyFill="1" applyAlignment="1">
      <alignment vertical="center"/>
    </xf>
    <xf numFmtId="0" fontId="23" fillId="2" borderId="18" xfId="0" applyFont="1" applyFill="1" applyBorder="1" applyAlignment="1">
      <alignment vertical="center"/>
    </xf>
    <xf numFmtId="0" fontId="23" fillId="2" borderId="1" xfId="0" applyFont="1" applyFill="1" applyBorder="1" applyAlignment="1">
      <alignment horizontal="center" vertical="center"/>
    </xf>
    <xf numFmtId="0" fontId="23" fillId="2" borderId="1" xfId="0" applyFont="1" applyFill="1" applyBorder="1" applyAlignment="1">
      <alignment horizontal="center" vertical="center" shrinkToFit="1"/>
    </xf>
    <xf numFmtId="0" fontId="22" fillId="2" borderId="0" xfId="0" applyFont="1" applyFill="1" applyAlignment="1">
      <alignment horizontal="center" vertical="center"/>
    </xf>
    <xf numFmtId="0" fontId="29" fillId="3" borderId="2" xfId="0" applyFont="1" applyFill="1" applyBorder="1" applyAlignment="1">
      <alignment horizontal="left" vertical="center"/>
    </xf>
    <xf numFmtId="0" fontId="29" fillId="3" borderId="3" xfId="0" applyFont="1" applyFill="1" applyBorder="1" applyAlignment="1">
      <alignment horizontal="left" vertical="center"/>
    </xf>
    <xf numFmtId="0" fontId="29" fillId="3" borderId="4" xfId="0" applyFont="1" applyFill="1" applyBorder="1" applyAlignment="1">
      <alignment horizontal="left" vertical="center"/>
    </xf>
    <xf numFmtId="0" fontId="33" fillId="2" borderId="4" xfId="0" applyFont="1" applyFill="1" applyBorder="1" applyAlignment="1">
      <alignment horizontal="left" vertical="center"/>
    </xf>
    <xf numFmtId="0" fontId="28" fillId="2" borderId="0" xfId="0" applyFont="1" applyFill="1" applyAlignment="1">
      <alignment horizontal="left" vertical="top" wrapText="1"/>
    </xf>
    <xf numFmtId="0" fontId="23" fillId="32" borderId="21" xfId="0" applyFont="1" applyFill="1" applyBorder="1" applyAlignment="1">
      <alignment horizontal="center" vertical="center"/>
    </xf>
    <xf numFmtId="0" fontId="23" fillId="32" borderId="42" xfId="0" applyFont="1" applyFill="1" applyBorder="1" applyAlignment="1">
      <alignment horizontal="center" vertical="center"/>
    </xf>
    <xf numFmtId="0" fontId="26" fillId="0" borderId="3" xfId="0" applyFont="1" applyBorder="1" applyAlignment="1">
      <alignment horizontal="left" vertical="center"/>
    </xf>
    <xf numFmtId="0" fontId="26" fillId="0" borderId="4" xfId="0" applyFont="1" applyBorder="1" applyAlignment="1">
      <alignment horizontal="left" vertical="center"/>
    </xf>
    <xf numFmtId="0" fontId="74" fillId="0" borderId="3" xfId="0" applyFont="1" applyBorder="1" applyAlignment="1">
      <alignment horizontal="left" vertical="center"/>
    </xf>
    <xf numFmtId="0" fontId="74" fillId="0" borderId="4" xfId="0" applyFont="1" applyBorder="1" applyAlignment="1">
      <alignment horizontal="left" vertical="center"/>
    </xf>
    <xf numFmtId="0" fontId="31" fillId="0" borderId="3" xfId="0" applyFont="1" applyBorder="1" applyAlignment="1">
      <alignment horizontal="left" vertical="center" wrapText="1"/>
    </xf>
    <xf numFmtId="0" fontId="31" fillId="0" borderId="4" xfId="0" applyFont="1" applyBorder="1" applyAlignment="1">
      <alignment horizontal="left" vertical="center" wrapText="1"/>
    </xf>
    <xf numFmtId="0" fontId="27" fillId="2" borderId="0" xfId="0" applyFont="1" applyFill="1" applyAlignment="1">
      <alignment horizontal="left" vertical="center" wrapText="1"/>
    </xf>
    <xf numFmtId="0" fontId="32" fillId="3" borderId="5" xfId="0" applyFont="1" applyFill="1" applyBorder="1" applyAlignment="1">
      <alignment horizontal="center" vertical="center" textRotation="255" wrapText="1"/>
    </xf>
    <xf numFmtId="0" fontId="32" fillId="3" borderId="7" xfId="0" applyFont="1" applyFill="1" applyBorder="1" applyAlignment="1">
      <alignment horizontal="center" vertical="center" textRotation="255"/>
    </xf>
    <xf numFmtId="0" fontId="32" fillId="3" borderId="17" xfId="0" applyFont="1" applyFill="1" applyBorder="1" applyAlignment="1">
      <alignment horizontal="center" vertical="center" textRotation="255" wrapText="1"/>
    </xf>
    <xf numFmtId="0" fontId="32" fillId="3" borderId="18" xfId="0" applyFont="1" applyFill="1" applyBorder="1" applyAlignment="1">
      <alignment horizontal="center" vertical="center" textRotation="255"/>
    </xf>
    <xf numFmtId="0" fontId="32" fillId="3" borderId="19" xfId="0" applyFont="1" applyFill="1" applyBorder="1" applyAlignment="1">
      <alignment horizontal="center" vertical="center" textRotation="255"/>
    </xf>
    <xf numFmtId="0" fontId="32" fillId="3" borderId="20" xfId="0" applyFont="1" applyFill="1" applyBorder="1" applyAlignment="1">
      <alignment horizontal="center" vertical="center" textRotation="255"/>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69" fillId="2" borderId="0" xfId="0" applyFont="1" applyFill="1" applyAlignment="1">
      <alignment horizontal="left" vertical="center" wrapText="1"/>
    </xf>
    <xf numFmtId="0" fontId="29" fillId="0" borderId="121" xfId="0" applyFont="1" applyBorder="1" applyAlignment="1">
      <alignment vertical="center" wrapText="1"/>
    </xf>
    <xf numFmtId="0" fontId="29" fillId="0" borderId="122" xfId="0" applyFont="1" applyBorder="1" applyAlignment="1">
      <alignment vertical="center" wrapText="1"/>
    </xf>
    <xf numFmtId="0" fontId="29" fillId="0" borderId="0" xfId="0" applyFont="1" applyAlignment="1">
      <alignment vertical="center" wrapText="1"/>
    </xf>
    <xf numFmtId="0" fontId="29" fillId="0" borderId="18" xfId="0" applyFont="1" applyBorder="1" applyAlignment="1">
      <alignment vertical="center" wrapText="1"/>
    </xf>
    <xf numFmtId="0" fontId="29" fillId="2" borderId="2" xfId="0" applyFont="1" applyFill="1" applyBorder="1" applyAlignment="1">
      <alignment horizontal="left" vertical="center" wrapText="1"/>
    </xf>
    <xf numFmtId="0" fontId="23" fillId="2" borderId="3" xfId="0" applyFont="1" applyFill="1" applyBorder="1" applyAlignment="1">
      <alignment horizontal="left" vertical="center" wrapText="1"/>
    </xf>
    <xf numFmtId="0" fontId="23" fillId="2" borderId="4" xfId="0" applyFont="1" applyFill="1" applyBorder="1" applyAlignment="1">
      <alignment horizontal="left" vertical="center" wrapText="1"/>
    </xf>
    <xf numFmtId="176" fontId="13" fillId="0" borderId="5" xfId="0" applyNumberFormat="1" applyFont="1" applyFill="1" applyBorder="1" applyAlignment="1">
      <alignment vertical="center"/>
    </xf>
    <xf numFmtId="176" fontId="13" fillId="0" borderId="6" xfId="0" applyNumberFormat="1" applyFont="1" applyFill="1" applyBorder="1" applyAlignment="1">
      <alignment vertical="center"/>
    </xf>
    <xf numFmtId="176" fontId="13" fillId="31" borderId="57" xfId="0" applyNumberFormat="1" applyFont="1" applyFill="1" applyBorder="1" applyProtection="1">
      <alignment vertical="center"/>
      <protection locked="0"/>
    </xf>
    <xf numFmtId="176" fontId="13" fillId="31" borderId="58" xfId="0" applyNumberFormat="1" applyFont="1" applyFill="1" applyBorder="1" applyProtection="1">
      <alignment vertical="center"/>
      <protection locked="0"/>
    </xf>
    <xf numFmtId="176" fontId="13" fillId="31" borderId="59" xfId="0" applyNumberFormat="1" applyFont="1" applyFill="1" applyBorder="1" applyProtection="1">
      <alignment vertical="center"/>
      <protection locked="0"/>
    </xf>
    <xf numFmtId="0" fontId="28" fillId="0" borderId="0" xfId="0" applyFont="1" applyAlignment="1">
      <alignment horizontal="left" vertical="center"/>
    </xf>
    <xf numFmtId="0" fontId="29" fillId="0" borderId="2" xfId="0" applyFont="1" applyBorder="1" applyAlignment="1">
      <alignment horizontal="left" vertical="top" wrapText="1"/>
    </xf>
    <xf numFmtId="0" fontId="29" fillId="0" borderId="3" xfId="0" applyFont="1" applyBorder="1" applyAlignment="1">
      <alignment horizontal="left" vertical="top" wrapText="1"/>
    </xf>
    <xf numFmtId="0" fontId="23" fillId="32" borderId="123" xfId="0" applyFont="1" applyFill="1" applyBorder="1" applyAlignment="1">
      <alignment horizontal="center" vertical="center"/>
    </xf>
    <xf numFmtId="0" fontId="23" fillId="32" borderId="127" xfId="0" applyFont="1" applyFill="1" applyBorder="1" applyAlignment="1">
      <alignment horizontal="center" vertical="center"/>
    </xf>
    <xf numFmtId="0" fontId="39" fillId="0" borderId="124" xfId="0" applyFont="1" applyBorder="1" applyAlignment="1">
      <alignment horizontal="center" vertical="center"/>
    </xf>
    <xf numFmtId="0" fontId="39" fillId="0" borderId="121" xfId="0" applyFont="1" applyBorder="1" applyAlignment="1">
      <alignment horizontal="center" vertical="center"/>
    </xf>
    <xf numFmtId="0" fontId="23" fillId="0" borderId="6" xfId="0" applyFont="1" applyBorder="1" applyAlignment="1">
      <alignment horizontal="left" vertical="center"/>
    </xf>
    <xf numFmtId="0" fontId="23" fillId="0" borderId="7" xfId="0" applyFont="1" applyBorder="1" applyAlignment="1">
      <alignment horizontal="left" vertical="center"/>
    </xf>
    <xf numFmtId="0" fontId="29" fillId="2" borderId="90" xfId="0" applyFont="1" applyFill="1" applyBorder="1" applyAlignment="1">
      <alignment horizontal="center" vertical="center"/>
    </xf>
    <xf numFmtId="0" fontId="29" fillId="2" borderId="128" xfId="0" applyFont="1" applyFill="1" applyBorder="1" applyAlignment="1">
      <alignment horizontal="center" vertical="center"/>
    </xf>
    <xf numFmtId="0" fontId="29" fillId="0" borderId="35" xfId="0" applyFont="1" applyBorder="1" applyAlignment="1">
      <alignment horizontal="center" vertical="center" wrapText="1"/>
    </xf>
    <xf numFmtId="0" fontId="29" fillId="0" borderId="16" xfId="0" applyFont="1" applyBorder="1" applyAlignment="1">
      <alignment horizontal="center" vertical="center" wrapText="1"/>
    </xf>
    <xf numFmtId="0" fontId="29" fillId="0" borderId="126" xfId="0" applyFont="1" applyBorder="1" applyAlignment="1">
      <alignment horizontal="center" vertical="center" wrapText="1"/>
    </xf>
    <xf numFmtId="0" fontId="29" fillId="0" borderId="0" xfId="0" applyFont="1" applyAlignment="1">
      <alignment horizontal="center" vertical="center" wrapText="1"/>
    </xf>
    <xf numFmtId="0" fontId="29" fillId="0" borderId="121" xfId="0" applyFont="1" applyBorder="1" applyAlignment="1">
      <alignment horizontal="center" vertical="center" wrapText="1"/>
    </xf>
    <xf numFmtId="0" fontId="29" fillId="0" borderId="122" xfId="0" applyFont="1" applyBorder="1" applyAlignment="1">
      <alignment horizontal="center" vertical="center" wrapText="1"/>
    </xf>
    <xf numFmtId="0" fontId="69" fillId="3" borderId="21" xfId="0" applyFont="1" applyFill="1" applyBorder="1" applyAlignment="1">
      <alignment horizontal="center" vertical="center" wrapText="1"/>
    </xf>
    <xf numFmtId="0" fontId="69" fillId="3" borderId="22" xfId="0" applyFont="1" applyFill="1" applyBorder="1" applyAlignment="1">
      <alignment horizontal="center" vertical="center" wrapText="1"/>
    </xf>
    <xf numFmtId="0" fontId="69" fillId="3" borderId="42" xfId="0" applyFont="1" applyFill="1" applyBorder="1" applyAlignment="1">
      <alignment horizontal="center" vertical="center" wrapText="1"/>
    </xf>
    <xf numFmtId="0" fontId="29" fillId="0" borderId="125" xfId="0" applyFont="1" applyBorder="1" applyAlignment="1">
      <alignment horizontal="left" vertical="center" wrapText="1"/>
    </xf>
    <xf numFmtId="0" fontId="29" fillId="0" borderId="66" xfId="0" applyFont="1" applyBorder="1" applyAlignment="1">
      <alignment horizontal="left" vertical="center" wrapText="1"/>
    </xf>
    <xf numFmtId="0" fontId="29" fillId="0" borderId="67" xfId="0" applyFont="1" applyBorder="1" applyAlignment="1">
      <alignment horizontal="left" vertical="center" wrapText="1"/>
    </xf>
    <xf numFmtId="0" fontId="32" fillId="32" borderId="8" xfId="0" applyFont="1" applyFill="1" applyBorder="1" applyAlignment="1" applyProtection="1">
      <alignment horizontal="left" vertical="center" wrapText="1" shrinkToFit="1"/>
      <protection locked="0"/>
    </xf>
    <xf numFmtId="0" fontId="32" fillId="32" borderId="9" xfId="0" applyFont="1" applyFill="1" applyBorder="1" applyAlignment="1" applyProtection="1">
      <alignment horizontal="left" vertical="center" wrapText="1" shrinkToFit="1"/>
      <protection locked="0"/>
    </xf>
    <xf numFmtId="0" fontId="32" fillId="32" borderId="44" xfId="0" applyFont="1" applyFill="1" applyBorder="1" applyAlignment="1" applyProtection="1">
      <alignment horizontal="left" vertical="center" wrapText="1" shrinkToFit="1"/>
      <protection locked="0"/>
    </xf>
    <xf numFmtId="0" fontId="23" fillId="32" borderId="34" xfId="0" applyFont="1" applyFill="1" applyBorder="1" applyAlignment="1">
      <alignment horizontal="center" vertical="center"/>
    </xf>
    <xf numFmtId="0" fontId="23" fillId="32" borderId="36" xfId="0" applyFont="1" applyFill="1" applyBorder="1" applyAlignment="1">
      <alignment horizontal="center" vertical="center"/>
    </xf>
    <xf numFmtId="0" fontId="39" fillId="0" borderId="126" xfId="0" applyFont="1" applyBorder="1" applyAlignment="1">
      <alignment horizontal="center" vertical="center"/>
    </xf>
    <xf numFmtId="0" fontId="39" fillId="0" borderId="129" xfId="0" applyFont="1" applyBorder="1" applyAlignment="1">
      <alignment horizontal="center" vertical="center"/>
    </xf>
    <xf numFmtId="0" fontId="27" fillId="2" borderId="9" xfId="0" applyFont="1" applyFill="1" applyBorder="1" applyAlignment="1">
      <alignment horizontal="left" vertical="center"/>
    </xf>
    <xf numFmtId="0" fontId="27" fillId="2" borderId="44" xfId="0" applyFont="1" applyFill="1" applyBorder="1" applyAlignment="1">
      <alignment horizontal="left" vertical="center"/>
    </xf>
    <xf numFmtId="0" fontId="27" fillId="32" borderId="130" xfId="0" applyFont="1" applyFill="1" applyBorder="1" applyAlignment="1" applyProtection="1">
      <alignment horizontal="left" vertical="center" wrapText="1" shrinkToFit="1"/>
      <protection locked="0"/>
    </xf>
    <xf numFmtId="0" fontId="27" fillId="32" borderId="41" xfId="0" applyFont="1" applyFill="1" applyBorder="1" applyAlignment="1" applyProtection="1">
      <alignment horizontal="left" vertical="center" wrapText="1" shrinkToFit="1"/>
      <protection locked="0"/>
    </xf>
    <xf numFmtId="0" fontId="27" fillId="32" borderId="131" xfId="0" applyFont="1" applyFill="1" applyBorder="1" applyAlignment="1" applyProtection="1">
      <alignment horizontal="left" vertical="center" wrapText="1" shrinkToFit="1"/>
      <protection locked="0"/>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4" fillId="3" borderId="1" xfId="0" applyFont="1" applyFill="1" applyBorder="1" applyAlignment="1">
      <alignment horizontal="center" vertical="center"/>
    </xf>
    <xf numFmtId="0" fontId="43" fillId="2" borderId="0" xfId="0" applyFont="1" applyFill="1" applyAlignment="1">
      <alignment horizontal="left" vertical="center" wrapText="1"/>
    </xf>
    <xf numFmtId="0" fontId="27" fillId="0" borderId="0" xfId="0" applyFont="1" applyAlignment="1">
      <alignment horizontal="left" vertical="top" wrapText="1"/>
    </xf>
    <xf numFmtId="0" fontId="27" fillId="2" borderId="39" xfId="0" applyFont="1" applyFill="1" applyBorder="1" applyAlignment="1">
      <alignment horizontal="left" vertical="center" wrapText="1"/>
    </xf>
    <xf numFmtId="0" fontId="27" fillId="2" borderId="74" xfId="0" applyFont="1" applyFill="1" applyBorder="1" applyAlignment="1">
      <alignment horizontal="left" vertical="center" wrapText="1"/>
    </xf>
    <xf numFmtId="0" fontId="43" fillId="2" borderId="0" xfId="0" applyFont="1" applyFill="1" applyAlignment="1">
      <alignment horizontal="center" vertical="center" wrapText="1"/>
    </xf>
    <xf numFmtId="0" fontId="26" fillId="2" borderId="0" xfId="0" applyFont="1" applyFill="1" applyAlignment="1">
      <alignment horizontal="center" vertical="center"/>
    </xf>
    <xf numFmtId="0" fontId="43" fillId="32" borderId="0" xfId="0" applyFont="1" applyFill="1" applyAlignment="1" applyProtection="1">
      <alignment vertical="center" shrinkToFit="1"/>
      <protection locked="0"/>
    </xf>
    <xf numFmtId="0" fontId="29" fillId="0" borderId="143" xfId="0" applyFont="1" applyBorder="1" applyAlignment="1">
      <alignment horizontal="left" vertical="center"/>
    </xf>
    <xf numFmtId="0" fontId="29" fillId="0" borderId="144" xfId="0" applyFont="1" applyBorder="1" applyAlignment="1">
      <alignment horizontal="left" vertical="center"/>
    </xf>
    <xf numFmtId="0" fontId="43" fillId="2" borderId="0" xfId="0" applyFont="1" applyFill="1" applyAlignment="1">
      <alignment horizontal="left" vertical="center" shrinkToFit="1"/>
    </xf>
    <xf numFmtId="0" fontId="33" fillId="0" borderId="87" xfId="0" applyFont="1" applyBorder="1" applyAlignment="1">
      <alignment horizontal="left" vertical="center"/>
    </xf>
    <xf numFmtId="0" fontId="33" fillId="0" borderId="142" xfId="0" applyFont="1" applyBorder="1" applyAlignment="1">
      <alignment horizontal="left" vertical="center"/>
    </xf>
    <xf numFmtId="0" fontId="33" fillId="0" borderId="87" xfId="0" applyFont="1" applyBorder="1" applyAlignment="1">
      <alignment horizontal="left" vertical="center" wrapText="1"/>
    </xf>
    <xf numFmtId="0" fontId="33" fillId="0" borderId="142" xfId="0" applyFont="1" applyBorder="1" applyAlignment="1">
      <alignment horizontal="left" vertical="center" wrapText="1"/>
    </xf>
    <xf numFmtId="0" fontId="26" fillId="2" borderId="0" xfId="0" applyFont="1" applyFill="1" applyAlignment="1">
      <alignment horizontal="center" vertical="center" shrinkToFit="1"/>
    </xf>
    <xf numFmtId="0" fontId="43" fillId="32" borderId="0" xfId="0" applyFont="1" applyFill="1" applyAlignment="1" applyProtection="1">
      <alignment horizontal="center" vertical="center"/>
      <protection locked="0"/>
    </xf>
    <xf numFmtId="0" fontId="13" fillId="32" borderId="0" xfId="0" applyFont="1" applyFill="1" applyAlignment="1" applyProtection="1">
      <alignment horizontal="center" vertical="center"/>
      <protection locked="0"/>
    </xf>
    <xf numFmtId="0" fontId="43" fillId="2" borderId="0" xfId="0" applyFont="1" applyFill="1" applyAlignment="1">
      <alignment horizontal="center" vertical="center"/>
    </xf>
    <xf numFmtId="0" fontId="33" fillId="0" borderId="8" xfId="0" applyFont="1" applyBorder="1" applyAlignment="1">
      <alignment horizontal="left" vertical="center"/>
    </xf>
    <xf numFmtId="0" fontId="33" fillId="0" borderId="9" xfId="0" applyFont="1" applyBorder="1" applyAlignment="1">
      <alignment horizontal="left" vertical="center"/>
    </xf>
    <xf numFmtId="0" fontId="33" fillId="0" borderId="10" xfId="0" applyFont="1" applyBorder="1" applyAlignment="1">
      <alignment horizontal="left" vertical="center"/>
    </xf>
    <xf numFmtId="0" fontId="32" fillId="0" borderId="99" xfId="0" quotePrefix="1" applyFont="1" applyBorder="1" applyAlignment="1">
      <alignment horizontal="center" vertical="center"/>
    </xf>
    <xf numFmtId="0" fontId="29" fillId="0" borderId="87" xfId="0" applyFont="1" applyBorder="1" applyAlignment="1">
      <alignment horizontal="left" vertical="center"/>
    </xf>
    <xf numFmtId="0" fontId="29" fillId="0" borderId="87" xfId="0" applyFont="1" applyBorder="1" applyAlignment="1">
      <alignment horizontal="left" vertical="center" wrapText="1"/>
    </xf>
    <xf numFmtId="0" fontId="29" fillId="0" borderId="142" xfId="0" applyFont="1" applyBorder="1" applyAlignment="1">
      <alignment horizontal="left" vertical="center" wrapText="1"/>
    </xf>
    <xf numFmtId="49" fontId="29" fillId="3" borderId="2" xfId="0" applyNumberFormat="1" applyFont="1" applyFill="1" applyBorder="1" applyAlignment="1">
      <alignment horizontal="center" vertical="center" wrapText="1"/>
    </xf>
    <xf numFmtId="49" fontId="29" fillId="3" borderId="3" xfId="0" applyNumberFormat="1" applyFont="1" applyFill="1" applyBorder="1" applyAlignment="1">
      <alignment horizontal="center" vertical="center" wrapText="1"/>
    </xf>
    <xf numFmtId="49" fontId="29" fillId="3" borderId="4" xfId="0" applyNumberFormat="1" applyFont="1" applyFill="1" applyBorder="1" applyAlignment="1">
      <alignment horizontal="center" vertical="center" wrapText="1"/>
    </xf>
    <xf numFmtId="0" fontId="27" fillId="2" borderId="41" xfId="0" applyFont="1" applyFill="1" applyBorder="1" applyAlignment="1">
      <alignment horizontal="left" vertical="center" wrapText="1"/>
    </xf>
    <xf numFmtId="0" fontId="33" fillId="0" borderId="60" xfId="0" applyFont="1" applyBorder="1" applyAlignment="1">
      <alignment horizontal="left" vertical="center"/>
    </xf>
    <xf numFmtId="0" fontId="33" fillId="0" borderId="92" xfId="0" applyFont="1" applyBorder="1" applyAlignment="1">
      <alignment horizontal="left" vertical="center"/>
    </xf>
    <xf numFmtId="0" fontId="33" fillId="0" borderId="11" xfId="0" applyFont="1" applyBorder="1" applyAlignment="1">
      <alignment horizontal="left" vertical="center"/>
    </xf>
    <xf numFmtId="0" fontId="33" fillId="0" borderId="61" xfId="0" applyFont="1" applyBorder="1" applyAlignment="1">
      <alignment horizontal="left" vertical="center"/>
    </xf>
    <xf numFmtId="0" fontId="23" fillId="2" borderId="2" xfId="0" applyFont="1" applyFill="1" applyBorder="1" applyAlignment="1" applyProtection="1">
      <alignment horizontal="left" vertical="top" wrapText="1"/>
      <protection locked="0"/>
    </xf>
    <xf numFmtId="0" fontId="23" fillId="2" borderId="3" xfId="0" applyFont="1" applyFill="1" applyBorder="1" applyAlignment="1" applyProtection="1">
      <alignment horizontal="left" vertical="top" wrapText="1"/>
      <protection locked="0"/>
    </xf>
    <xf numFmtId="0" fontId="23" fillId="2" borderId="4" xfId="0" applyFont="1" applyFill="1" applyBorder="1" applyAlignment="1" applyProtection="1">
      <alignment horizontal="left" vertical="top" wrapText="1"/>
      <protection locked="0"/>
    </xf>
    <xf numFmtId="0" fontId="32" fillId="0" borderId="141" xfId="0" quotePrefix="1" applyFont="1" applyBorder="1" applyAlignment="1">
      <alignment horizontal="center" vertical="center"/>
    </xf>
    <xf numFmtId="0" fontId="32" fillId="0" borderId="128" xfId="0" quotePrefix="1" applyFont="1" applyBorder="1" applyAlignment="1">
      <alignment horizontal="center" vertical="center"/>
    </xf>
    <xf numFmtId="179" fontId="24" fillId="0" borderId="2" xfId="5" applyNumberFormat="1" applyFont="1" applyFill="1" applyBorder="1" applyAlignment="1" applyProtection="1">
      <alignment horizontal="right" vertical="center" shrinkToFit="1"/>
    </xf>
    <xf numFmtId="179" fontId="24" fillId="0" borderId="3" xfId="5" applyNumberFormat="1" applyFont="1" applyFill="1" applyBorder="1" applyAlignment="1" applyProtection="1">
      <alignment horizontal="right" vertical="center" shrinkToFit="1"/>
    </xf>
    <xf numFmtId="0" fontId="10" fillId="3" borderId="86" xfId="0" applyFont="1" applyFill="1" applyBorder="1" applyAlignment="1">
      <alignment horizontal="center" vertical="center"/>
    </xf>
    <xf numFmtId="0" fontId="10" fillId="3" borderId="64" xfId="0" applyFont="1" applyFill="1" applyBorder="1" applyAlignment="1">
      <alignment horizontal="center" vertical="center"/>
    </xf>
    <xf numFmtId="0" fontId="23" fillId="2" borderId="18" xfId="0" applyFont="1" applyFill="1" applyBorder="1" applyAlignment="1">
      <alignment horizontal="center" vertical="center"/>
    </xf>
    <xf numFmtId="0" fontId="29" fillId="32" borderId="115" xfId="0" applyFont="1" applyFill="1" applyBorder="1" applyAlignment="1" applyProtection="1">
      <alignment horizontal="left" vertical="center" shrinkToFit="1"/>
      <protection locked="0"/>
    </xf>
    <xf numFmtId="0" fontId="29" fillId="0" borderId="134" xfId="0" applyFont="1" applyBorder="1" applyAlignment="1">
      <alignment horizontal="left" vertical="center"/>
    </xf>
    <xf numFmtId="0" fontId="29" fillId="0" borderId="15" xfId="0" applyFont="1" applyBorder="1" applyAlignment="1">
      <alignment horizontal="left" vertical="center"/>
    </xf>
    <xf numFmtId="0" fontId="29" fillId="0" borderId="20" xfId="0" applyFont="1" applyBorder="1" applyAlignment="1">
      <alignment horizontal="left" vertical="center"/>
    </xf>
    <xf numFmtId="0" fontId="23" fillId="0" borderId="2" xfId="0" applyFont="1" applyBorder="1" applyAlignment="1">
      <alignment horizontal="left" vertical="center"/>
    </xf>
    <xf numFmtId="0" fontId="27" fillId="2" borderId="39" xfId="0" applyFont="1" applyFill="1" applyBorder="1" applyAlignment="1">
      <alignment vertical="center" wrapText="1"/>
    </xf>
    <xf numFmtId="0" fontId="27" fillId="2" borderId="0" xfId="0" applyFont="1" applyFill="1" applyAlignment="1">
      <alignment vertical="center" wrapText="1"/>
    </xf>
    <xf numFmtId="0" fontId="28" fillId="2" borderId="21" xfId="0" applyFont="1" applyFill="1" applyBorder="1" applyAlignment="1">
      <alignment horizontal="left" vertical="center" wrapText="1"/>
    </xf>
    <xf numFmtId="0" fontId="28" fillId="2" borderId="22" xfId="0" applyFont="1" applyFill="1" applyBorder="1" applyAlignment="1">
      <alignment horizontal="left" vertical="center" wrapText="1"/>
    </xf>
    <xf numFmtId="0" fontId="28" fillId="2" borderId="42" xfId="0" applyFont="1" applyFill="1" applyBorder="1" applyAlignment="1">
      <alignment horizontal="left" vertical="center" wrapText="1"/>
    </xf>
    <xf numFmtId="0" fontId="35" fillId="0" borderId="21" xfId="0" applyFont="1" applyBorder="1" applyAlignment="1">
      <alignment horizontal="left" vertical="center" wrapText="1"/>
    </xf>
    <xf numFmtId="0" fontId="35" fillId="0" borderId="22" xfId="0" applyFont="1" applyBorder="1" applyAlignment="1">
      <alignment horizontal="left" vertical="center" wrapText="1"/>
    </xf>
    <xf numFmtId="0" fontId="35" fillId="0" borderId="42" xfId="0" applyFont="1" applyBorder="1" applyAlignment="1">
      <alignment horizontal="left" vertical="center" wrapText="1"/>
    </xf>
    <xf numFmtId="0" fontId="28" fillId="0" borderId="23" xfId="0" applyFont="1" applyBorder="1" applyAlignment="1">
      <alignment horizontal="left" vertical="center" wrapText="1"/>
    </xf>
    <xf numFmtId="0" fontId="28" fillId="0" borderId="24" xfId="0" applyFont="1" applyBorder="1" applyAlignment="1">
      <alignment horizontal="left" vertical="center" wrapText="1"/>
    </xf>
    <xf numFmtId="0" fontId="28" fillId="0" borderId="25" xfId="0" applyFont="1" applyBorder="1" applyAlignment="1">
      <alignment horizontal="left" vertical="center" wrapText="1"/>
    </xf>
    <xf numFmtId="0" fontId="28" fillId="0" borderId="36" xfId="0" applyFont="1" applyBorder="1" applyAlignment="1">
      <alignment horizontal="left" vertical="center" wrapText="1"/>
    </xf>
    <xf numFmtId="0" fontId="28" fillId="0" borderId="115" xfId="0" applyFont="1" applyBorder="1" applyAlignment="1">
      <alignment horizontal="left" vertical="center" wrapText="1"/>
    </xf>
    <xf numFmtId="0" fontId="28" fillId="0" borderId="116" xfId="0" applyFont="1" applyBorder="1" applyAlignment="1">
      <alignment horizontal="left" vertical="center" wrapText="1"/>
    </xf>
    <xf numFmtId="0" fontId="36" fillId="5" borderId="21" xfId="0" applyFont="1" applyFill="1" applyBorder="1" applyAlignment="1">
      <alignment horizontal="center" vertical="center" wrapText="1"/>
    </xf>
    <xf numFmtId="0" fontId="36" fillId="5" borderId="42" xfId="0" applyFont="1" applyFill="1" applyBorder="1" applyAlignment="1">
      <alignment horizontal="center" vertical="center" wrapText="1"/>
    </xf>
    <xf numFmtId="176" fontId="23" fillId="2" borderId="5" xfId="0" applyNumberFormat="1" applyFont="1" applyFill="1" applyBorder="1" applyAlignment="1">
      <alignment vertical="center"/>
    </xf>
    <xf numFmtId="176" fontId="23" fillId="2" borderId="6" xfId="0" applyNumberFormat="1" applyFont="1" applyFill="1" applyBorder="1" applyAlignment="1">
      <alignment vertical="center"/>
    </xf>
    <xf numFmtId="0" fontId="23" fillId="2" borderId="2" xfId="0" applyFont="1" applyFill="1" applyBorder="1" applyAlignment="1">
      <alignment horizontal="left" vertical="center"/>
    </xf>
    <xf numFmtId="0" fontId="23" fillId="2" borderId="3" xfId="0" applyFont="1" applyFill="1" applyBorder="1" applyAlignment="1">
      <alignment horizontal="left" vertical="center"/>
    </xf>
    <xf numFmtId="0" fontId="23" fillId="2" borderId="4" xfId="0" applyFont="1" applyFill="1" applyBorder="1" applyAlignment="1">
      <alignment horizontal="left" vertical="center"/>
    </xf>
    <xf numFmtId="0" fontId="32" fillId="3" borderId="17" xfId="0" applyFont="1" applyFill="1" applyBorder="1" applyAlignment="1">
      <alignment horizontal="center" vertical="center" textRotation="255"/>
    </xf>
    <xf numFmtId="0" fontId="29" fillId="0" borderId="126" xfId="0" applyFont="1" applyBorder="1" applyAlignment="1">
      <alignment horizontal="left" vertical="center" wrapText="1"/>
    </xf>
    <xf numFmtId="0" fontId="29" fillId="0" borderId="7" xfId="0" applyFont="1" applyBorder="1" applyAlignment="1">
      <alignment horizontal="left" vertical="center" wrapText="1"/>
    </xf>
    <xf numFmtId="0" fontId="27" fillId="0" borderId="125" xfId="0" applyFont="1" applyBorder="1" applyAlignment="1">
      <alignment horizontal="left" vertical="center" wrapText="1"/>
    </xf>
    <xf numFmtId="0" fontId="27" fillId="0" borderId="66" xfId="0" applyFont="1" applyBorder="1" applyAlignment="1">
      <alignment horizontal="left" vertical="center" wrapText="1"/>
    </xf>
    <xf numFmtId="0" fontId="27" fillId="0" borderId="67" xfId="0" applyFont="1" applyBorder="1" applyAlignment="1">
      <alignment horizontal="left" vertical="center" wrapText="1"/>
    </xf>
    <xf numFmtId="0" fontId="27" fillId="0" borderId="8" xfId="0" applyFont="1" applyBorder="1" applyAlignment="1">
      <alignment horizontal="left" vertical="center" wrapText="1"/>
    </xf>
    <xf numFmtId="0" fontId="27" fillId="0" borderId="9" xfId="0" applyFont="1" applyBorder="1" applyAlignment="1">
      <alignment horizontal="left" vertical="center" wrapText="1"/>
    </xf>
    <xf numFmtId="0" fontId="27" fillId="0" borderId="44" xfId="0" applyFont="1" applyBorder="1" applyAlignment="1">
      <alignment horizontal="left" vertical="center" wrapText="1"/>
    </xf>
    <xf numFmtId="0" fontId="27" fillId="0" borderId="130" xfId="0" applyFont="1" applyBorder="1" applyAlignment="1">
      <alignment horizontal="left" vertical="center" wrapText="1"/>
    </xf>
    <xf numFmtId="0" fontId="27" fillId="0" borderId="41" xfId="0" applyFont="1" applyBorder="1" applyAlignment="1">
      <alignment horizontal="left" vertical="center" wrapText="1"/>
    </xf>
    <xf numFmtId="0" fontId="27" fillId="0" borderId="131" xfId="0" applyFont="1" applyBorder="1" applyAlignment="1">
      <alignment horizontal="left" vertical="center" wrapText="1"/>
    </xf>
    <xf numFmtId="0" fontId="82" fillId="0" borderId="152" xfId="0" applyFont="1" applyBorder="1" applyAlignment="1">
      <alignment horizontal="center" vertical="center" wrapText="1"/>
    </xf>
    <xf numFmtId="0" fontId="80" fillId="2" borderId="1" xfId="0" applyFont="1" applyFill="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19" fillId="0" borderId="96" xfId="0" applyFont="1" applyBorder="1" applyAlignment="1">
      <alignment horizontal="center" vertical="center" wrapText="1"/>
    </xf>
    <xf numFmtId="0" fontId="19" fillId="0" borderId="93" xfId="0" applyFont="1" applyBorder="1" applyAlignment="1">
      <alignment horizontal="center" vertical="center" wrapText="1"/>
    </xf>
    <xf numFmtId="0" fontId="19" fillId="0" borderId="97" xfId="0" applyFont="1" applyBorder="1" applyAlignment="1">
      <alignment horizontal="center" vertical="center" wrapText="1"/>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3" fillId="2" borderId="1"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33" fillId="2" borderId="1" xfId="0" applyFont="1" applyFill="1" applyBorder="1" applyAlignment="1">
      <alignment horizontal="left" vertical="center" wrapText="1"/>
    </xf>
    <xf numFmtId="0" fontId="13" fillId="2" borderId="19"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3" fillId="2" borderId="118" xfId="0" applyFont="1" applyFill="1" applyBorder="1" applyAlignment="1">
      <alignment horizontal="center" vertical="center" wrapText="1"/>
    </xf>
    <xf numFmtId="0" fontId="13" fillId="2" borderId="37" xfId="0" applyFont="1" applyFill="1" applyBorder="1" applyAlignment="1">
      <alignment horizontal="center" vertical="center" wrapText="1"/>
    </xf>
    <xf numFmtId="0" fontId="13" fillId="2" borderId="100" xfId="0" applyFont="1" applyFill="1" applyBorder="1" applyAlignment="1">
      <alignment horizontal="center" vertical="center" wrapText="1"/>
    </xf>
    <xf numFmtId="0" fontId="13" fillId="2" borderId="118"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100" xfId="0" applyFont="1" applyFill="1" applyBorder="1" applyAlignment="1">
      <alignment horizontal="center" vertical="center"/>
    </xf>
    <xf numFmtId="0" fontId="13" fillId="2" borderId="147" xfId="0" applyFont="1" applyFill="1" applyBorder="1" applyAlignment="1">
      <alignment horizontal="center" vertical="center"/>
    </xf>
    <xf numFmtId="0" fontId="13" fillId="2" borderId="112" xfId="0" applyFont="1" applyFill="1" applyBorder="1" applyAlignment="1">
      <alignment horizontal="center" vertical="center"/>
    </xf>
    <xf numFmtId="0" fontId="13" fillId="2" borderId="148" xfId="0" applyFont="1" applyFill="1" applyBorder="1" applyAlignment="1">
      <alignment horizontal="center" vertical="center"/>
    </xf>
    <xf numFmtId="0" fontId="27" fillId="2" borderId="146" xfId="0" applyFont="1" applyFill="1" applyBorder="1" applyAlignment="1">
      <alignment horizontal="center" vertical="center" wrapText="1"/>
    </xf>
    <xf numFmtId="0" fontId="27" fillId="2" borderId="111" xfId="0" applyFont="1" applyFill="1" applyBorder="1" applyAlignment="1">
      <alignment horizontal="center" vertical="center" wrapText="1"/>
    </xf>
    <xf numFmtId="0" fontId="27" fillId="2" borderId="145" xfId="0" applyFont="1" applyFill="1" applyBorder="1" applyAlignment="1">
      <alignment horizontal="center" vertical="center" wrapText="1"/>
    </xf>
    <xf numFmtId="0" fontId="13" fillId="2" borderId="135"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13" fillId="2" borderId="136"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18" xfId="0" applyFont="1" applyFill="1" applyBorder="1" applyAlignment="1">
      <alignment horizontal="center" vertical="center" wrapText="1"/>
    </xf>
    <xf numFmtId="0" fontId="13" fillId="2" borderId="119" xfId="0" applyFont="1" applyFill="1" applyBorder="1" applyAlignment="1">
      <alignment horizontal="center" vertical="center" wrapText="1"/>
    </xf>
    <xf numFmtId="0" fontId="13" fillId="2" borderId="115" xfId="0" applyFont="1" applyFill="1" applyBorder="1" applyAlignment="1">
      <alignment horizontal="center" vertical="center" wrapText="1"/>
    </xf>
    <xf numFmtId="0" fontId="13" fillId="2" borderId="137" xfId="0" applyFont="1" applyFill="1" applyBorder="1" applyAlignment="1">
      <alignment horizontal="center" vertical="center" wrapText="1"/>
    </xf>
    <xf numFmtId="0" fontId="13" fillId="2" borderId="13" xfId="0" applyFont="1" applyFill="1" applyBorder="1" applyAlignment="1">
      <alignment horizontal="left" vertical="center" wrapText="1"/>
    </xf>
    <xf numFmtId="0" fontId="13" fillId="2" borderId="1" xfId="0" applyFont="1" applyFill="1" applyBorder="1" applyAlignment="1">
      <alignment horizontal="left" vertical="center"/>
    </xf>
    <xf numFmtId="0" fontId="13" fillId="2" borderId="2" xfId="0" applyFont="1" applyFill="1" applyBorder="1" applyAlignment="1">
      <alignment horizontal="left" vertical="center"/>
    </xf>
    <xf numFmtId="0" fontId="13" fillId="2" borderId="3" xfId="0" applyFont="1" applyFill="1" applyBorder="1" applyAlignment="1">
      <alignment horizontal="left" vertical="center" wrapText="1"/>
    </xf>
    <xf numFmtId="0" fontId="13" fillId="2" borderId="84" xfId="0" applyFont="1" applyFill="1" applyBorder="1" applyAlignment="1">
      <alignment horizontal="left" vertical="center" wrapText="1"/>
    </xf>
    <xf numFmtId="0" fontId="13" fillId="0" borderId="135" xfId="0" applyFont="1" applyBorder="1" applyAlignment="1">
      <alignment horizontal="center" vertical="center"/>
    </xf>
    <xf numFmtId="0" fontId="13" fillId="0" borderId="136" xfId="0" applyFont="1" applyBorder="1" applyAlignment="1">
      <alignment horizontal="center" vertical="center"/>
    </xf>
    <xf numFmtId="0" fontId="13" fillId="0" borderId="17" xfId="0" applyFont="1" applyBorder="1" applyAlignment="1">
      <alignment horizontal="center"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9" fillId="2" borderId="21" xfId="0" applyFont="1" applyFill="1" applyBorder="1" applyAlignment="1">
      <alignment horizontal="left" vertical="center"/>
    </xf>
    <xf numFmtId="0" fontId="19" fillId="2" borderId="22" xfId="0" applyFont="1" applyFill="1" applyBorder="1" applyAlignment="1">
      <alignment horizontal="left" vertical="center"/>
    </xf>
    <xf numFmtId="0" fontId="19" fillId="2" borderId="42" xfId="0" applyFont="1" applyFill="1" applyBorder="1" applyAlignment="1">
      <alignment horizontal="left" vertical="center"/>
    </xf>
    <xf numFmtId="0" fontId="82" fillId="0" borderId="151" xfId="0" applyFont="1" applyBorder="1" applyAlignment="1">
      <alignment horizontal="center" vertical="center" wrapText="1"/>
    </xf>
    <xf numFmtId="0" fontId="13" fillId="2" borderId="111" xfId="0" applyFont="1" applyFill="1" applyBorder="1" applyAlignment="1">
      <alignment horizontal="center" vertical="center" wrapText="1"/>
    </xf>
    <xf numFmtId="0" fontId="13" fillId="2" borderId="145" xfId="0" applyFont="1" applyFill="1" applyBorder="1" applyAlignment="1">
      <alignment horizontal="center" vertical="center" wrapText="1"/>
    </xf>
    <xf numFmtId="0" fontId="13" fillId="2" borderId="112" xfId="0" applyFont="1" applyFill="1" applyBorder="1" applyAlignment="1">
      <alignment horizontal="center" vertical="center" wrapText="1"/>
    </xf>
    <xf numFmtId="0" fontId="13" fillId="2" borderId="148" xfId="0" applyFont="1" applyFill="1" applyBorder="1" applyAlignment="1">
      <alignment horizontal="center" vertical="center" wrapText="1"/>
    </xf>
    <xf numFmtId="0" fontId="24" fillId="2" borderId="115" xfId="0" applyFont="1" applyFill="1" applyBorder="1" applyAlignment="1">
      <alignment horizontal="left" vertical="top" wrapText="1"/>
    </xf>
    <xf numFmtId="0" fontId="0" fillId="2" borderId="34" xfId="0" applyFill="1" applyBorder="1" applyAlignment="1">
      <alignment horizontal="left" vertical="top" wrapText="1"/>
    </xf>
    <xf numFmtId="0" fontId="0" fillId="2" borderId="0" xfId="0" applyFill="1" applyAlignment="1">
      <alignment horizontal="left" vertical="top" wrapText="1"/>
    </xf>
    <xf numFmtId="0" fontId="79" fillId="3" borderId="86" xfId="0" applyFont="1" applyFill="1" applyBorder="1" applyAlignment="1">
      <alignment horizontal="center" vertical="center"/>
    </xf>
    <xf numFmtId="0" fontId="79" fillId="3" borderId="64" xfId="0" applyFont="1" applyFill="1" applyBorder="1" applyAlignment="1">
      <alignment horizontal="center" vertical="center"/>
    </xf>
    <xf numFmtId="0" fontId="33" fillId="2" borderId="2" xfId="0" applyFont="1" applyFill="1" applyBorder="1" applyAlignment="1">
      <alignment horizontal="left" vertical="center" wrapText="1"/>
    </xf>
    <xf numFmtId="0" fontId="23" fillId="0" borderId="19" xfId="0" applyFont="1" applyBorder="1" applyAlignment="1">
      <alignment horizontal="center" vertical="center"/>
    </xf>
    <xf numFmtId="0" fontId="23" fillId="0" borderId="15" xfId="0" applyFont="1" applyBorder="1" applyAlignment="1">
      <alignment horizontal="center" vertical="center"/>
    </xf>
    <xf numFmtId="0" fontId="23" fillId="0" borderId="20" xfId="0" applyFont="1" applyBorder="1" applyAlignment="1">
      <alignment horizontal="center" vertical="center"/>
    </xf>
    <xf numFmtId="0" fontId="36" fillId="0" borderId="46" xfId="0" applyFont="1" applyBorder="1" applyAlignment="1">
      <alignment horizontal="center" vertical="center"/>
    </xf>
    <xf numFmtId="0" fontId="36" fillId="0" borderId="32" xfId="0" applyFont="1" applyBorder="1" applyAlignment="1">
      <alignment horizontal="center" vertical="center"/>
    </xf>
    <xf numFmtId="0" fontId="36" fillId="0" borderId="33" xfId="0" applyFont="1" applyBorder="1" applyAlignment="1">
      <alignment horizontal="center" vertical="center"/>
    </xf>
    <xf numFmtId="0" fontId="13" fillId="2" borderId="13" xfId="0" applyFont="1" applyFill="1" applyBorder="1" applyAlignment="1">
      <alignment horizontal="center" vertical="center" wrapText="1"/>
    </xf>
    <xf numFmtId="0" fontId="13" fillId="2" borderId="55" xfId="0" applyFont="1" applyFill="1" applyBorder="1" applyAlignment="1">
      <alignment horizontal="center" vertical="center" wrapText="1"/>
    </xf>
    <xf numFmtId="0" fontId="19" fillId="0" borderId="80" xfId="0" applyFont="1" applyBorder="1" applyAlignment="1">
      <alignment horizontal="center" vertical="center"/>
    </xf>
    <xf numFmtId="0" fontId="19" fillId="0" borderId="15" xfId="0" applyFont="1" applyBorder="1" applyAlignment="1">
      <alignment horizontal="center" vertical="center"/>
    </xf>
    <xf numFmtId="0" fontId="13" fillId="0" borderId="5" xfId="0" applyFont="1" applyBorder="1" applyAlignment="1">
      <alignment horizontal="center" vertical="center" wrapText="1"/>
    </xf>
    <xf numFmtId="0" fontId="13" fillId="0" borderId="119"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00" xfId="0" applyFont="1" applyBorder="1" applyAlignment="1">
      <alignment horizontal="center" vertical="center" wrapText="1"/>
    </xf>
    <xf numFmtId="0" fontId="13" fillId="2" borderId="51" xfId="0" applyFont="1" applyFill="1" applyBorder="1" applyAlignment="1">
      <alignment horizontal="center" vertical="center" wrapText="1"/>
    </xf>
    <xf numFmtId="0" fontId="19" fillId="0" borderId="96" xfId="0" applyFont="1" applyBorder="1" applyAlignment="1">
      <alignment horizontal="center" vertical="center"/>
    </xf>
    <xf numFmtId="0" fontId="19" fillId="0" borderId="93" xfId="0" applyFont="1" applyBorder="1" applyAlignment="1">
      <alignment horizontal="center" vertical="center"/>
    </xf>
    <xf numFmtId="0" fontId="19" fillId="0" borderId="97" xfId="0" applyFont="1" applyBorder="1" applyAlignment="1">
      <alignment horizontal="center" vertical="center"/>
    </xf>
    <xf numFmtId="0" fontId="13" fillId="0" borderId="70" xfId="0" applyFont="1" applyBorder="1" applyAlignment="1">
      <alignment horizontal="center" vertical="center" wrapText="1"/>
    </xf>
    <xf numFmtId="0" fontId="13" fillId="0" borderId="116" xfId="0" applyFont="1" applyBorder="1" applyAlignment="1">
      <alignment horizontal="center" vertical="center" wrapText="1"/>
    </xf>
    <xf numFmtId="182" fontId="13" fillId="0" borderId="1" xfId="0" applyNumberFormat="1" applyFont="1" applyBorder="1" applyAlignment="1">
      <alignment horizontal="right" vertical="center" shrinkToFit="1"/>
    </xf>
    <xf numFmtId="182" fontId="13" fillId="0" borderId="54" xfId="0" applyNumberFormat="1" applyFont="1" applyBorder="1" applyAlignment="1">
      <alignment horizontal="right" vertical="center" shrinkToFit="1"/>
    </xf>
    <xf numFmtId="0" fontId="19" fillId="2" borderId="21" xfId="0" applyFont="1" applyFill="1" applyBorder="1" applyAlignment="1">
      <alignment horizontal="center" vertical="center"/>
    </xf>
    <xf numFmtId="0" fontId="19" fillId="2" borderId="22" xfId="0" applyFont="1" applyFill="1" applyBorder="1" applyAlignment="1">
      <alignment horizontal="center" vertical="center"/>
    </xf>
    <xf numFmtId="0" fontId="19" fillId="2" borderId="42" xfId="0" applyFont="1" applyFill="1" applyBorder="1" applyAlignment="1">
      <alignment horizontal="center" vertical="center"/>
    </xf>
    <xf numFmtId="182" fontId="13" fillId="0" borderId="62" xfId="0" applyNumberFormat="1" applyFont="1" applyBorder="1" applyAlignment="1">
      <alignment horizontal="right" vertical="center" shrinkToFit="1"/>
    </xf>
    <xf numFmtId="182" fontId="13" fillId="0" borderId="97" xfId="0" applyNumberFormat="1" applyFont="1" applyBorder="1" applyAlignment="1">
      <alignment horizontal="right" vertical="center" shrinkToFit="1"/>
    </xf>
    <xf numFmtId="182" fontId="13" fillId="0" borderId="2" xfId="0" applyNumberFormat="1" applyFont="1" applyBorder="1" applyAlignment="1">
      <alignment horizontal="right" vertical="center" shrinkToFit="1"/>
    </xf>
    <xf numFmtId="182" fontId="13" fillId="0" borderId="84" xfId="0" applyNumberFormat="1" applyFont="1" applyBorder="1" applyAlignment="1">
      <alignment horizontal="right" vertical="center" shrinkToFit="1"/>
    </xf>
    <xf numFmtId="176" fontId="23" fillId="31" borderId="0" xfId="0" applyNumberFormat="1" applyFont="1" applyFill="1" applyBorder="1" applyAlignment="1" applyProtection="1">
      <alignment horizontal="right" vertical="center" shrinkToFit="1"/>
      <protection locked="0"/>
    </xf>
    <xf numFmtId="176" fontId="23" fillId="0" borderId="1" xfId="0" applyNumberFormat="1" applyFont="1" applyFill="1" applyBorder="1" applyAlignment="1">
      <alignment horizontal="right" vertical="center" shrinkToFit="1"/>
    </xf>
    <xf numFmtId="176" fontId="23" fillId="0" borderId="58" xfId="0" applyNumberFormat="1" applyFont="1" applyFill="1" applyBorder="1" applyAlignment="1">
      <alignment horizontal="right" vertical="center" shrinkToFit="1"/>
    </xf>
    <xf numFmtId="0" fontId="36" fillId="2" borderId="34" xfId="0" applyFont="1" applyFill="1" applyBorder="1" applyAlignment="1">
      <alignment horizontal="left" vertical="center" wrapText="1"/>
    </xf>
    <xf numFmtId="0" fontId="36" fillId="2" borderId="0" xfId="0" applyFont="1" applyFill="1" applyAlignment="1">
      <alignment horizontal="left" vertical="center" wrapText="1"/>
    </xf>
    <xf numFmtId="0" fontId="82" fillId="0" borderId="156" xfId="0" applyFont="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3" fillId="2" borderId="0" xfId="0" applyFont="1" applyFill="1" applyAlignment="1">
      <alignment horizontal="left" vertical="center" wrapText="1"/>
    </xf>
    <xf numFmtId="0" fontId="33" fillId="2" borderId="115" xfId="0" applyFont="1" applyFill="1" applyBorder="1" applyAlignment="1">
      <alignment horizontal="left" vertical="center" wrapText="1"/>
    </xf>
    <xf numFmtId="176" fontId="23" fillId="31" borderId="2" xfId="0" applyNumberFormat="1" applyFont="1" applyFill="1" applyBorder="1" applyAlignment="1" applyProtection="1">
      <alignment horizontal="right" vertical="center" shrinkToFit="1"/>
      <protection locked="0"/>
    </xf>
    <xf numFmtId="176" fontId="23" fillId="31" borderId="4" xfId="0" applyNumberFormat="1" applyFont="1" applyFill="1" applyBorder="1" applyAlignment="1" applyProtection="1">
      <alignment horizontal="right" vertical="center" shrinkToFit="1"/>
      <protection locked="0"/>
    </xf>
    <xf numFmtId="176" fontId="23" fillId="31" borderId="19" xfId="0" applyNumberFormat="1" applyFont="1" applyFill="1" applyBorder="1" applyAlignment="1" applyProtection="1">
      <alignment horizontal="right" vertical="center" shrinkToFit="1"/>
      <protection locked="0"/>
    </xf>
    <xf numFmtId="176" fontId="23" fillId="31" borderId="20" xfId="0" applyNumberFormat="1" applyFont="1" applyFill="1" applyBorder="1" applyAlignment="1" applyProtection="1">
      <alignment horizontal="right" vertical="center" shrinkToFit="1"/>
      <protection locked="0"/>
    </xf>
    <xf numFmtId="176" fontId="23" fillId="0" borderId="135" xfId="0" applyNumberFormat="1" applyFont="1" applyFill="1" applyBorder="1" applyAlignment="1">
      <alignment horizontal="right" vertical="center" shrinkToFit="1"/>
    </xf>
    <xf numFmtId="176" fontId="23" fillId="0" borderId="136" xfId="0" applyNumberFormat="1" applyFont="1" applyFill="1" applyBorder="1" applyAlignment="1">
      <alignment horizontal="right" vertical="center" shrinkToFit="1"/>
    </xf>
    <xf numFmtId="0" fontId="19" fillId="2" borderId="55" xfId="0" applyFont="1" applyFill="1" applyBorder="1" applyAlignment="1">
      <alignment horizontal="center" vertical="center" wrapText="1"/>
    </xf>
    <xf numFmtId="0" fontId="19" fillId="2" borderId="111"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19" fillId="2" borderId="37" xfId="0" applyFont="1" applyFill="1" applyBorder="1" applyAlignment="1">
      <alignment horizontal="center" vertical="center" wrapText="1"/>
    </xf>
    <xf numFmtId="0" fontId="36" fillId="0" borderId="147" xfId="0" applyFont="1" applyBorder="1" applyAlignment="1">
      <alignment horizontal="center" vertical="center" wrapText="1"/>
    </xf>
    <xf numFmtId="0" fontId="36" fillId="0" borderId="112"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37" xfId="0" applyFont="1" applyBorder="1" applyAlignment="1">
      <alignment horizontal="center" vertical="center" wrapText="1"/>
    </xf>
    <xf numFmtId="0" fontId="36" fillId="0" borderId="96" xfId="0" applyFont="1" applyBorder="1" applyAlignment="1">
      <alignment horizontal="center" vertical="center"/>
    </xf>
    <xf numFmtId="0" fontId="36" fillId="0" borderId="93" xfId="0" applyFont="1" applyBorder="1" applyAlignment="1">
      <alignment horizontal="center" vertical="center"/>
    </xf>
    <xf numFmtId="0" fontId="36" fillId="0" borderId="77" xfId="0" applyFont="1" applyBorder="1" applyAlignment="1">
      <alignment horizontal="center" vertical="center"/>
    </xf>
    <xf numFmtId="0" fontId="0" fillId="0" borderId="96" xfId="0" applyBorder="1" applyAlignment="1">
      <alignment horizontal="center" vertical="center"/>
    </xf>
    <xf numFmtId="0" fontId="0" fillId="0" borderId="93" xfId="0" applyBorder="1" applyAlignment="1">
      <alignment horizontal="center" vertical="center"/>
    </xf>
    <xf numFmtId="0" fontId="0" fillId="0" borderId="77" xfId="0" applyBorder="1" applyAlignment="1">
      <alignment horizontal="center" vertical="center"/>
    </xf>
    <xf numFmtId="0" fontId="19" fillId="2" borderId="145"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119" xfId="0" applyFont="1" applyFill="1" applyBorder="1" applyAlignment="1">
      <alignment horizontal="center" vertical="center" wrapText="1"/>
    </xf>
    <xf numFmtId="0" fontId="19" fillId="2" borderId="137" xfId="0" applyFont="1" applyFill="1" applyBorder="1" applyAlignment="1">
      <alignment horizontal="center" vertical="center" wrapText="1"/>
    </xf>
    <xf numFmtId="0" fontId="36" fillId="0" borderId="2" xfId="0" applyFont="1" applyBorder="1" applyAlignment="1">
      <alignment horizontal="center" vertical="center" wrapText="1"/>
    </xf>
    <xf numFmtId="0" fontId="36" fillId="0" borderId="4" xfId="0" applyFont="1" applyBorder="1" applyAlignment="1">
      <alignment horizontal="center" vertical="center" wrapText="1"/>
    </xf>
    <xf numFmtId="0" fontId="36" fillId="0" borderId="100" xfId="0" applyFont="1" applyBorder="1" applyAlignment="1">
      <alignment horizontal="center" vertical="center" wrapText="1"/>
    </xf>
    <xf numFmtId="0" fontId="29" fillId="2" borderId="63" xfId="0" applyFont="1" applyFill="1" applyBorder="1" applyAlignment="1">
      <alignment horizontal="center" vertical="center" wrapText="1"/>
    </xf>
    <xf numFmtId="0" fontId="29" fillId="2" borderId="82" xfId="0" applyFont="1" applyFill="1" applyBorder="1" applyAlignment="1">
      <alignment horizontal="center" vertical="center" wrapText="1"/>
    </xf>
    <xf numFmtId="0" fontId="82" fillId="0" borderId="152" xfId="0" applyFont="1" applyBorder="1" applyAlignment="1">
      <alignment horizontal="center" vertical="center"/>
    </xf>
    <xf numFmtId="0" fontId="80" fillId="2" borderId="2" xfId="0" applyFont="1" applyFill="1" applyBorder="1" applyAlignment="1">
      <alignment horizontal="center" vertical="center"/>
    </xf>
    <xf numFmtId="0" fontId="80" fillId="2" borderId="4" xfId="0" applyFont="1" applyFill="1" applyBorder="1" applyAlignment="1">
      <alignment horizontal="center" vertical="center"/>
    </xf>
    <xf numFmtId="0" fontId="33" fillId="2" borderId="13" xfId="0" applyFont="1" applyFill="1" applyBorder="1" applyAlignment="1">
      <alignment horizontal="left" vertical="center" wrapText="1"/>
    </xf>
    <xf numFmtId="0" fontId="33" fillId="2" borderId="14" xfId="0" applyFont="1" applyFill="1" applyBorder="1" applyAlignment="1">
      <alignment horizontal="left" vertical="center" wrapText="1"/>
    </xf>
    <xf numFmtId="0" fontId="19" fillId="0" borderId="21" xfId="0" applyFont="1" applyBorder="1" applyAlignment="1">
      <alignment horizontal="center" vertical="center" wrapText="1"/>
    </xf>
    <xf numFmtId="0" fontId="19" fillId="0" borderId="22" xfId="0" applyFont="1" applyBorder="1" applyAlignment="1">
      <alignment horizontal="center" vertical="center" wrapText="1"/>
    </xf>
    <xf numFmtId="0" fontId="19" fillId="0" borderId="42" xfId="0" applyFont="1" applyBorder="1" applyAlignment="1">
      <alignment horizontal="center" vertical="center" wrapText="1"/>
    </xf>
    <xf numFmtId="0" fontId="36" fillId="0" borderId="148" xfId="0" applyFont="1" applyBorder="1" applyAlignment="1">
      <alignment horizontal="center" vertical="center" wrapText="1"/>
    </xf>
    <xf numFmtId="0" fontId="13" fillId="2" borderId="54" xfId="0" applyFont="1" applyFill="1" applyBorder="1" applyAlignment="1">
      <alignment horizontal="left" vertical="center" wrapTex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0" fontId="27" fillId="2" borderId="146" xfId="0" applyFont="1" applyFill="1" applyBorder="1" applyAlignment="1">
      <alignment vertical="center" wrapText="1"/>
    </xf>
    <xf numFmtId="0" fontId="27" fillId="2" borderId="111" xfId="0" applyFont="1" applyFill="1" applyBorder="1" applyAlignment="1">
      <alignment vertical="center" wrapText="1"/>
    </xf>
    <xf numFmtId="0" fontId="27" fillId="2" borderId="145" xfId="0" applyFont="1" applyFill="1" applyBorder="1" applyAlignment="1">
      <alignment vertical="center" wrapText="1"/>
    </xf>
    <xf numFmtId="0" fontId="19" fillId="2" borderId="135" xfId="0" applyFont="1" applyFill="1" applyBorder="1" applyAlignment="1">
      <alignment horizontal="center" vertical="center" wrapText="1"/>
    </xf>
    <xf numFmtId="0" fontId="19" fillId="2" borderId="24" xfId="0" applyFont="1" applyFill="1" applyBorder="1" applyAlignment="1">
      <alignment horizontal="center" vertical="center" wrapText="1"/>
    </xf>
    <xf numFmtId="0" fontId="19" fillId="2" borderId="136" xfId="0" applyFont="1" applyFill="1" applyBorder="1" applyAlignment="1">
      <alignment horizontal="center" vertical="center" wrapText="1"/>
    </xf>
    <xf numFmtId="0" fontId="19" fillId="2" borderId="17" xfId="0" applyFont="1" applyFill="1" applyBorder="1" applyAlignment="1">
      <alignment horizontal="center" vertical="center" wrapText="1"/>
    </xf>
    <xf numFmtId="0" fontId="19" fillId="2" borderId="0" xfId="0" applyFont="1" applyFill="1" applyAlignment="1">
      <alignment horizontal="center" vertical="center" wrapText="1"/>
    </xf>
    <xf numFmtId="0" fontId="19" fillId="2" borderId="18" xfId="0" applyFont="1" applyFill="1" applyBorder="1" applyAlignment="1">
      <alignment horizontal="center" vertical="center" wrapText="1"/>
    </xf>
    <xf numFmtId="0" fontId="19" fillId="2" borderId="115" xfId="0" applyFont="1" applyFill="1" applyBorder="1" applyAlignment="1">
      <alignment horizontal="center" vertical="center" wrapText="1"/>
    </xf>
    <xf numFmtId="0" fontId="19" fillId="2" borderId="118" xfId="0" applyFont="1" applyFill="1" applyBorder="1" applyAlignment="1">
      <alignment horizontal="center" vertical="center" wrapText="1"/>
    </xf>
    <xf numFmtId="0" fontId="19" fillId="2" borderId="100" xfId="0" applyFont="1" applyFill="1" applyBorder="1" applyAlignment="1">
      <alignment horizontal="center" vertical="center" wrapText="1"/>
    </xf>
    <xf numFmtId="0" fontId="19" fillId="0" borderId="135" xfId="0" applyFont="1" applyBorder="1" applyAlignment="1">
      <alignment horizontal="center" vertical="center"/>
    </xf>
    <xf numFmtId="0" fontId="19" fillId="0" borderId="136" xfId="0" applyFont="1" applyBorder="1" applyAlignment="1">
      <alignment horizontal="center" vertical="center"/>
    </xf>
    <xf numFmtId="0" fontId="19" fillId="0" borderId="17" xfId="0" applyFont="1" applyBorder="1" applyAlignment="1">
      <alignment horizontal="center" vertical="center"/>
    </xf>
    <xf numFmtId="0" fontId="19" fillId="0" borderId="18" xfId="0" applyFont="1" applyBorder="1" applyAlignment="1">
      <alignment horizontal="center" vertical="center"/>
    </xf>
    <xf numFmtId="0" fontId="19" fillId="0" borderId="19" xfId="0" applyFont="1" applyBorder="1" applyAlignment="1">
      <alignment horizontal="center" vertical="center"/>
    </xf>
    <xf numFmtId="0" fontId="19" fillId="0" borderId="20" xfId="0" applyFont="1" applyBorder="1" applyAlignment="1">
      <alignment horizontal="center" vertical="center"/>
    </xf>
    <xf numFmtId="0" fontId="19" fillId="2" borderId="118" xfId="0" applyFont="1" applyFill="1" applyBorder="1" applyAlignment="1">
      <alignment horizontal="center" vertical="center"/>
    </xf>
    <xf numFmtId="0" fontId="19" fillId="2" borderId="37" xfId="0" applyFont="1" applyFill="1" applyBorder="1" applyAlignment="1">
      <alignment horizontal="center" vertical="center"/>
    </xf>
    <xf numFmtId="0" fontId="19" fillId="2" borderId="100" xfId="0" applyFont="1" applyFill="1" applyBorder="1" applyAlignment="1">
      <alignment horizontal="center" vertical="center"/>
    </xf>
    <xf numFmtId="0" fontId="19" fillId="2" borderId="147" xfId="0" applyFont="1" applyFill="1" applyBorder="1" applyAlignment="1">
      <alignment horizontal="center" vertical="center"/>
    </xf>
    <xf numFmtId="0" fontId="19" fillId="2" borderId="112" xfId="0" applyFont="1" applyFill="1" applyBorder="1" applyAlignment="1">
      <alignment horizontal="center" vertical="center"/>
    </xf>
    <xf numFmtId="0" fontId="19" fillId="2" borderId="148" xfId="0" applyFont="1" applyFill="1" applyBorder="1" applyAlignment="1">
      <alignment horizontal="center" vertical="center"/>
    </xf>
    <xf numFmtId="0" fontId="75" fillId="0" borderId="47" xfId="56" applyFont="1" applyBorder="1" applyAlignment="1">
      <alignment horizontal="center" vertical="center" wrapText="1"/>
    </xf>
    <xf numFmtId="0" fontId="75" fillId="0" borderId="48" xfId="56" applyFont="1" applyBorder="1" applyAlignment="1">
      <alignment horizontal="center" vertical="center" wrapText="1"/>
    </xf>
    <xf numFmtId="0" fontId="75" fillId="0" borderId="49" xfId="56" applyFont="1" applyBorder="1" applyAlignment="1">
      <alignment horizontal="center" vertical="center" wrapText="1"/>
    </xf>
    <xf numFmtId="0" fontId="75" fillId="0" borderId="50" xfId="56" applyFont="1" applyBorder="1" applyAlignment="1">
      <alignment horizontal="center" vertical="center" wrapText="1"/>
    </xf>
    <xf numFmtId="0" fontId="75" fillId="0" borderId="1" xfId="56" applyFont="1" applyBorder="1" applyAlignment="1">
      <alignment horizontal="center" vertical="center" wrapText="1"/>
    </xf>
    <xf numFmtId="0" fontId="75" fillId="0" borderId="54" xfId="56" applyFont="1" applyBorder="1" applyAlignment="1">
      <alignment horizontal="center" vertical="center" wrapText="1"/>
    </xf>
    <xf numFmtId="0" fontId="75" fillId="0" borderId="23" xfId="56" applyFont="1" applyBorder="1" applyAlignment="1">
      <alignment horizontal="center" vertical="center" wrapText="1"/>
    </xf>
    <xf numFmtId="0" fontId="75" fillId="0" borderId="34" xfId="56" applyFont="1" applyBorder="1" applyAlignment="1">
      <alignment horizontal="center" vertical="center" wrapText="1"/>
    </xf>
    <xf numFmtId="0" fontId="75" fillId="0" borderId="36" xfId="56" applyFont="1" applyBorder="1" applyAlignment="1">
      <alignment horizontal="center" vertical="center" wrapText="1"/>
    </xf>
    <xf numFmtId="0" fontId="68" fillId="0" borderId="23" xfId="0" applyFont="1" applyBorder="1" applyAlignment="1">
      <alignment horizontal="center" vertical="center" wrapText="1"/>
    </xf>
    <xf numFmtId="0" fontId="68" fillId="0" borderId="34" xfId="0" applyFont="1" applyBorder="1" applyAlignment="1">
      <alignment horizontal="center" vertical="center" wrapText="1"/>
    </xf>
    <xf numFmtId="0" fontId="68" fillId="0" borderId="36" xfId="0" applyFont="1" applyBorder="1" applyAlignment="1">
      <alignment horizontal="center" vertical="center" wrapText="1"/>
    </xf>
    <xf numFmtId="0" fontId="68" fillId="0" borderId="96" xfId="0" applyFont="1" applyBorder="1" applyAlignment="1">
      <alignment horizontal="center" vertical="center" wrapText="1"/>
    </xf>
    <xf numFmtId="0" fontId="68" fillId="0" borderId="93" xfId="0" applyFont="1" applyBorder="1" applyAlignment="1">
      <alignment horizontal="center" vertical="center" wrapText="1"/>
    </xf>
    <xf numFmtId="0" fontId="68" fillId="0" borderId="97" xfId="0" applyFont="1" applyBorder="1" applyAlignment="1">
      <alignment horizontal="center" vertical="center" wrapText="1"/>
    </xf>
    <xf numFmtId="0" fontId="68" fillId="0" borderId="25" xfId="0" applyFont="1" applyBorder="1" applyAlignment="1">
      <alignment horizontal="center" vertical="center" wrapText="1"/>
    </xf>
    <xf numFmtId="0" fontId="68" fillId="0" borderId="116" xfId="0" applyFont="1" applyBorder="1" applyAlignment="1">
      <alignment horizontal="center" vertical="center" wrapText="1"/>
    </xf>
    <xf numFmtId="0" fontId="68" fillId="0" borderId="77" xfId="0" applyFont="1" applyBorder="1" applyAlignment="1">
      <alignment horizontal="center" vertical="center" wrapText="1"/>
    </xf>
    <xf numFmtId="0" fontId="68" fillId="0" borderId="48" xfId="0" applyFont="1" applyBorder="1" applyAlignment="1">
      <alignment horizontal="center" vertical="center" wrapText="1"/>
    </xf>
    <xf numFmtId="0" fontId="68" fillId="0" borderId="49" xfId="0" applyFont="1" applyBorder="1" applyAlignment="1">
      <alignment horizontal="center" vertical="center" wrapText="1"/>
    </xf>
    <xf numFmtId="0" fontId="68" fillId="0" borderId="95" xfId="0" applyFont="1" applyBorder="1" applyAlignment="1">
      <alignment horizontal="center" vertical="center" wrapText="1"/>
    </xf>
    <xf numFmtId="0" fontId="68" fillId="0" borderId="79" xfId="0" applyFont="1" applyBorder="1" applyAlignment="1">
      <alignment horizontal="center" vertical="center" wrapText="1"/>
    </xf>
    <xf numFmtId="0" fontId="68" fillId="0" borderId="94" xfId="0" applyFont="1" applyBorder="1" applyAlignment="1">
      <alignment horizontal="center" vertical="center" wrapText="1"/>
    </xf>
    <xf numFmtId="0" fontId="68" fillId="0" borderId="7" xfId="0" applyFont="1" applyBorder="1" applyAlignment="1">
      <alignment horizontal="center" vertical="center" wrapText="1"/>
    </xf>
    <xf numFmtId="0" fontId="68" fillId="0" borderId="13" xfId="0" applyFont="1" applyBorder="1" applyAlignment="1">
      <alignment horizontal="center" vertical="center" wrapText="1"/>
    </xf>
    <xf numFmtId="0" fontId="68" fillId="0" borderId="51" xfId="0" applyFont="1" applyBorder="1" applyAlignment="1">
      <alignment horizontal="center" vertical="center" wrapText="1"/>
    </xf>
    <xf numFmtId="0" fontId="68" fillId="0" borderId="96" xfId="0" applyFont="1" applyBorder="1" applyAlignment="1">
      <alignment horizontal="center" vertical="center"/>
    </xf>
    <xf numFmtId="0" fontId="68" fillId="0" borderId="93" xfId="0" applyFont="1" applyBorder="1" applyAlignment="1">
      <alignment horizontal="center" vertical="center"/>
    </xf>
    <xf numFmtId="0" fontId="68" fillId="0" borderId="97" xfId="0" applyFont="1" applyBorder="1" applyAlignment="1">
      <alignment horizontal="center" vertical="center"/>
    </xf>
    <xf numFmtId="0" fontId="0" fillId="0" borderId="1" xfId="55" applyNumberFormat="1" applyFont="1" applyBorder="1" applyAlignment="1">
      <alignment horizontal="center" vertical="center"/>
    </xf>
    <xf numFmtId="0" fontId="0" fillId="0" borderId="1" xfId="55" applyNumberFormat="1"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97">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theme="0" tint="-4.9989318521683403E-2"/>
        </patternFill>
      </fill>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border>
        <left/>
        <right/>
        <top/>
        <bottom/>
        <vertical/>
        <horizontal/>
      </border>
    </dxf>
    <dxf>
      <font>
        <color theme="0"/>
      </font>
      <fill>
        <patternFill patternType="solid">
          <bgColor theme="0"/>
        </patternFill>
      </fill>
      <border>
        <right/>
        <top/>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rgb="FFA0A0A0"/>
      </font>
      <fill>
        <patternFill>
          <bgColor rgb="FFA0A0A0"/>
        </patternFill>
      </fill>
      <border>
        <left/>
        <right/>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ill>
        <patternFill>
          <bgColor rgb="FFFFC000"/>
        </patternFill>
      </fill>
    </dxf>
    <dxf>
      <font>
        <color theme="2" tint="-9.9948118533890809E-2"/>
      </font>
      <fill>
        <patternFill patternType="solid">
          <bgColor theme="2" tint="-9.9948118533890809E-2"/>
        </patternFill>
      </fill>
      <border>
        <right/>
        <top/>
        <bottom/>
        <vertical/>
        <horizontal/>
      </border>
    </dxf>
    <dxf>
      <font>
        <color theme="2" tint="-9.9948118533890809E-2"/>
      </font>
      <fill>
        <patternFill patternType="solid">
          <bgColor theme="2" tint="-9.9948118533890809E-2"/>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F$147" lockText="1" noThreeD="1"/>
</file>

<file path=xl/ctrlProps/ctrlProp10.xml><?xml version="1.0" encoding="utf-8"?>
<formControlPr xmlns="http://schemas.microsoft.com/office/spreadsheetml/2009/9/main" objectType="CheckBox" fmlaLink="$AP$107" lockText="1" noThreeD="1"/>
</file>

<file path=xl/ctrlProps/ctrlProp11.xml><?xml version="1.0" encoding="utf-8"?>
<formControlPr xmlns="http://schemas.microsoft.com/office/spreadsheetml/2009/9/main" objectType="CheckBox" fmlaLink="$AM$123" lockText="1" noThreeD="1"/>
</file>

<file path=xl/ctrlProps/ctrlProp12.xml><?xml version="1.0" encoding="utf-8"?>
<formControlPr xmlns="http://schemas.microsoft.com/office/spreadsheetml/2009/9/main" objectType="CheckBox" fmlaLink="$AM$124" lockText="1" noThreeD="1"/>
</file>

<file path=xl/ctrlProps/ctrlProp13.xml><?xml version="1.0" encoding="utf-8"?>
<formControlPr xmlns="http://schemas.microsoft.com/office/spreadsheetml/2009/9/main" objectType="CheckBox" fmlaLink="$AM$125" lockText="1" noThreeD="1"/>
</file>

<file path=xl/ctrlProps/ctrlProp14.xml><?xml version="1.0" encoding="utf-8"?>
<formControlPr xmlns="http://schemas.microsoft.com/office/spreadsheetml/2009/9/main" objectType="CheckBox" fmlaLink="$AM$126" lockText="1" noThreeD="1"/>
</file>

<file path=xl/ctrlProps/ctrlProp15.xml><?xml version="1.0" encoding="utf-8"?>
<formControlPr xmlns="http://schemas.microsoft.com/office/spreadsheetml/2009/9/main" objectType="CheckBox" checked="Checked" fmlaLink="$AM$136" lockText="1" noThreeD="1"/>
</file>

<file path=xl/ctrlProps/ctrlProp16.xml><?xml version="1.0" encoding="utf-8"?>
<formControlPr xmlns="http://schemas.microsoft.com/office/spreadsheetml/2009/9/main" objectType="CheckBox" fmlaLink="$AM$137" lockText="1" noThreeD="1"/>
</file>

<file path=xl/ctrlProps/ctrlProp17.xml><?xml version="1.0" encoding="utf-8"?>
<formControlPr xmlns="http://schemas.microsoft.com/office/spreadsheetml/2009/9/main" objectType="CheckBox" fmlaLink="$AM$138" lockText="1" noThreeD="1"/>
</file>

<file path=xl/ctrlProps/ctrlProp18.xml><?xml version="1.0" encoding="utf-8"?>
<formControlPr xmlns="http://schemas.microsoft.com/office/spreadsheetml/2009/9/main" objectType="CheckBox" fmlaLink="$AM$139" lockText="1" noThreeD="1"/>
</file>

<file path=xl/ctrlProps/ctrlProp19.xml><?xml version="1.0" encoding="utf-8"?>
<formControlPr xmlns="http://schemas.microsoft.com/office/spreadsheetml/2009/9/main" objectType="CheckBox" checked="Checked" fmlaLink="$AM$140" lockText="1" noThreeD="1"/>
</file>

<file path=xl/ctrlProps/ctrlProp2.xml><?xml version="1.0" encoding="utf-8"?>
<formControlPr xmlns="http://schemas.microsoft.com/office/spreadsheetml/2009/9/main" objectType="CheckBox" fmlaLink="$AM$89" lockText="1" noThreeD="1"/>
</file>

<file path=xl/ctrlProps/ctrlProp20.xml><?xml version="1.0" encoding="utf-8"?>
<formControlPr xmlns="http://schemas.microsoft.com/office/spreadsheetml/2009/9/main" objectType="CheckBox" fmlaLink="$AM$141" lockText="1" noThreeD="1"/>
</file>

<file path=xl/ctrlProps/ctrlProp21.xml><?xml version="1.0" encoding="utf-8"?>
<formControlPr xmlns="http://schemas.microsoft.com/office/spreadsheetml/2009/9/main" objectType="CheckBox" fmlaLink="$AM$142" lockText="1" noThreeD="1"/>
</file>

<file path=xl/ctrlProps/ctrlProp22.xml><?xml version="1.0" encoding="utf-8"?>
<formControlPr xmlns="http://schemas.microsoft.com/office/spreadsheetml/2009/9/main" objectType="CheckBox" fmlaLink="$AM$143" lockText="1" noThreeD="1"/>
</file>

<file path=xl/ctrlProps/ctrlProp23.xml><?xml version="1.0" encoding="utf-8"?>
<formControlPr xmlns="http://schemas.microsoft.com/office/spreadsheetml/2009/9/main" objectType="CheckBox" checked="Checked" fmlaLink="$AM$144" lockText="1" noThreeD="1"/>
</file>

<file path=xl/ctrlProps/ctrlProp24.xml><?xml version="1.0" encoding="utf-8"?>
<formControlPr xmlns="http://schemas.microsoft.com/office/spreadsheetml/2009/9/main" objectType="CheckBox" fmlaLink="$AM$145" lockText="1" noThreeD="1"/>
</file>

<file path=xl/ctrlProps/ctrlProp25.xml><?xml version="1.0" encoding="utf-8"?>
<formControlPr xmlns="http://schemas.microsoft.com/office/spreadsheetml/2009/9/main" objectType="CheckBox" fmlaLink="$AM$146" lockText="1" noThreeD="1"/>
</file>

<file path=xl/ctrlProps/ctrlProp26.xml><?xml version="1.0" encoding="utf-8"?>
<formControlPr xmlns="http://schemas.microsoft.com/office/spreadsheetml/2009/9/main" objectType="CheckBox" fmlaLink="$AM$147" lockText="1" noThreeD="1"/>
</file>

<file path=xl/ctrlProps/ctrlProp27.xml><?xml version="1.0" encoding="utf-8"?>
<formControlPr xmlns="http://schemas.microsoft.com/office/spreadsheetml/2009/9/main" objectType="CheckBox" checked="Checked" fmlaLink="$AM$148" lockText="1" noThreeD="1"/>
</file>

<file path=xl/ctrlProps/ctrlProp28.xml><?xml version="1.0" encoding="utf-8"?>
<formControlPr xmlns="http://schemas.microsoft.com/office/spreadsheetml/2009/9/main" objectType="CheckBox" fmlaLink="$AM$149" lockText="1" noThreeD="1"/>
</file>

<file path=xl/ctrlProps/ctrlProp29.xml><?xml version="1.0" encoding="utf-8"?>
<formControlPr xmlns="http://schemas.microsoft.com/office/spreadsheetml/2009/9/main" objectType="CheckBox" fmlaLink="$AM$150" lockText="1" noThreeD="1"/>
</file>

<file path=xl/ctrlProps/ctrlProp3.xml><?xml version="1.0" encoding="utf-8"?>
<formControlPr xmlns="http://schemas.microsoft.com/office/spreadsheetml/2009/9/main" objectType="CheckBox" fmlaLink="$AM$95" lockText="1" noThreeD="1"/>
</file>

<file path=xl/ctrlProps/ctrlProp30.xml><?xml version="1.0" encoding="utf-8"?>
<formControlPr xmlns="http://schemas.microsoft.com/office/spreadsheetml/2009/9/main" objectType="CheckBox" fmlaLink="$AM$151" lockText="1" noThreeD="1"/>
</file>

<file path=xl/ctrlProps/ctrlProp31.xml><?xml version="1.0" encoding="utf-8"?>
<formControlPr xmlns="http://schemas.microsoft.com/office/spreadsheetml/2009/9/main" objectType="CheckBox" checked="Checked" fmlaLink="$AM$152" lockText="1" noThreeD="1"/>
</file>

<file path=xl/ctrlProps/ctrlProp32.xml><?xml version="1.0" encoding="utf-8"?>
<formControlPr xmlns="http://schemas.microsoft.com/office/spreadsheetml/2009/9/main" objectType="CheckBox" fmlaLink="$AM$153" lockText="1" noThreeD="1"/>
</file>

<file path=xl/ctrlProps/ctrlProp33.xml><?xml version="1.0" encoding="utf-8"?>
<formControlPr xmlns="http://schemas.microsoft.com/office/spreadsheetml/2009/9/main" objectType="CheckBox" fmlaLink="$AM$154" lockText="1" noThreeD="1"/>
</file>

<file path=xl/ctrlProps/ctrlProp34.xml><?xml version="1.0" encoding="utf-8"?>
<formControlPr xmlns="http://schemas.microsoft.com/office/spreadsheetml/2009/9/main" objectType="CheckBox" fmlaLink="$AM$155" lockText="1" noThreeD="1"/>
</file>

<file path=xl/ctrlProps/ctrlProp35.xml><?xml version="1.0" encoding="utf-8"?>
<formControlPr xmlns="http://schemas.microsoft.com/office/spreadsheetml/2009/9/main" objectType="CheckBox" fmlaLink="$AM$155" lockText="1" noThreeD="1"/>
</file>

<file path=xl/ctrlProps/ctrlProp36.xml><?xml version="1.0" encoding="utf-8"?>
<formControlPr xmlns="http://schemas.microsoft.com/office/spreadsheetml/2009/9/main" objectType="CheckBox" checked="Checked" fmlaLink="$AM$156" lockText="1" noThreeD="1"/>
</file>

<file path=xl/ctrlProps/ctrlProp37.xml><?xml version="1.0" encoding="utf-8"?>
<formControlPr xmlns="http://schemas.microsoft.com/office/spreadsheetml/2009/9/main" objectType="CheckBox" fmlaLink="$AM$157" lockText="1" noThreeD="1"/>
</file>

<file path=xl/ctrlProps/ctrlProp38.xml><?xml version="1.0" encoding="utf-8"?>
<formControlPr xmlns="http://schemas.microsoft.com/office/spreadsheetml/2009/9/main" objectType="CheckBox" fmlaLink="$AM$158" lockText="1" noThreeD="1"/>
</file>

<file path=xl/ctrlProps/ctrlProp39.xml><?xml version="1.0" encoding="utf-8"?>
<formControlPr xmlns="http://schemas.microsoft.com/office/spreadsheetml/2009/9/main" objectType="CheckBox" fmlaLink="$AM$159" lockText="1" noThreeD="1"/>
</file>

<file path=xl/ctrlProps/ctrlProp4.xml><?xml version="1.0" encoding="utf-8"?>
<formControlPr xmlns="http://schemas.microsoft.com/office/spreadsheetml/2009/9/main" objectType="CheckBox" fmlaLink="$AN$95" lockText="1" noThreeD="1"/>
</file>

<file path=xl/ctrlProps/ctrlProp40.xml><?xml version="1.0" encoding="utf-8"?>
<formControlPr xmlns="http://schemas.microsoft.com/office/spreadsheetml/2009/9/main" objectType="CheckBox" checked="Checked" fmlaLink="$AM$82" lockText="1" noThreeD="1"/>
</file>

<file path=xl/ctrlProps/ctrlProp41.xml><?xml version="1.0" encoding="utf-8"?>
<formControlPr xmlns="http://schemas.microsoft.com/office/spreadsheetml/2009/9/main" objectType="CheckBox" checked="Checked" fmlaLink="$AM$66" lockText="1" noThreeD="1"/>
</file>

<file path=xl/ctrlProps/ctrlProp42.xml><?xml version="1.0" encoding="utf-8"?>
<formControlPr xmlns="http://schemas.microsoft.com/office/spreadsheetml/2009/9/main" objectType="CheckBox" checked="Checked" fmlaLink="$AM$29" lockText="1" noThreeD="1"/>
</file>

<file path=xl/ctrlProps/ctrlProp43.xml><?xml version="1.0" encoding="utf-8"?>
<formControlPr xmlns="http://schemas.microsoft.com/office/spreadsheetml/2009/9/main" objectType="CheckBox" fmlaLink="$AM$30" lockText="1" noThreeD="1"/>
</file>

<file path=xl/ctrlProps/ctrlProp5.xml><?xml version="1.0" encoding="utf-8"?>
<formControlPr xmlns="http://schemas.microsoft.com/office/spreadsheetml/2009/9/main" objectType="CheckBox" fmlaLink="$AO$95" lockText="1" noThreeD="1"/>
</file>

<file path=xl/ctrlProps/ctrlProp6.xml><?xml version="1.0" encoding="utf-8"?>
<formControlPr xmlns="http://schemas.microsoft.com/office/spreadsheetml/2009/9/main" objectType="CheckBox" checked="Checked" fmlaLink="$AM$103" lockText="1" noThreeD="1"/>
</file>

<file path=xl/ctrlProps/ctrlProp7.xml><?xml version="1.0" encoding="utf-8"?>
<formControlPr xmlns="http://schemas.microsoft.com/office/spreadsheetml/2009/9/main" objectType="CheckBox" fmlaLink="$AM$107" lockText="1" noThreeD="1"/>
</file>

<file path=xl/ctrlProps/ctrlProp8.xml><?xml version="1.0" encoding="utf-8"?>
<formControlPr xmlns="http://schemas.microsoft.com/office/spreadsheetml/2009/9/main" objectType="CheckBox" fmlaLink="$AN$107" lockText="1" noThreeD="1"/>
</file>

<file path=xl/ctrlProps/ctrlProp9.xml><?xml version="1.0" encoding="utf-8"?>
<formControlPr xmlns="http://schemas.microsoft.com/office/spreadsheetml/2009/9/main" objectType="CheckBox" fmlaLink="$AO$10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65363" y="687157"/>
          <a:ext cx="3763273" cy="889457"/>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19315" y="1490889"/>
          <a:ext cx="8633149" cy="14349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739882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47738" y="35842575"/>
              <a:ext cx="161925" cy="18097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165</xdr:row>
          <xdr:rowOff>0</xdr:rowOff>
        </xdr:from>
        <xdr:to>
          <xdr:col>6</xdr:col>
          <xdr:colOff>19050</xdr:colOff>
          <xdr:row>165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47738" y="39195375"/>
              <a:ext cx="16192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47738" y="37499925"/>
              <a:ext cx="161925" cy="361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124</xdr:row>
          <xdr:rowOff>335280</xdr:rowOff>
        </xdr:from>
        <xdr:to>
          <xdr:col>2</xdr:col>
          <xdr:colOff>30480</xdr:colOff>
          <xdr:row>127</xdr:row>
          <xdr:rowOff>30480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2" name="Group 41">
              <a:extLst>
                <a:ext uri="{FF2B5EF4-FFF2-40B4-BE49-F238E27FC236}">
                  <a16:creationId xmlns:a16="http://schemas.microsoft.com/office/drawing/2014/main" id="{00000000-0008-0000-0100-000002000000}"/>
                </a:ext>
              </a:extLst>
            </xdr:cNvPr>
            <xdr:cNvGrpSpPr>
              <a:grpSpLocks/>
            </xdr:cNvGrpSpPr>
          </xdr:nvGrpSpPr>
          <xdr:grpSpPr bwMode="auto">
            <a:xfrm>
              <a:off x="947738" y="35652075"/>
              <a:ext cx="161925" cy="18764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947738" y="37333238"/>
              <a:ext cx="161925" cy="290512"/>
              <a:chOff x="9239" y="107537"/>
              <a:chExt cx="2190" cy="12573"/>
            </a:xfrm>
          </xdr:grpSpPr>
        </xdr:grpSp>
        <xdr:clientData/>
      </xdr:twoCellAnchor>
    </mc:Choice>
    <mc:Fallback/>
  </mc:AlternateContent>
  <xdr:twoCellAnchor>
    <xdr:from>
      <xdr:col>1</xdr:col>
      <xdr:colOff>95250</xdr:colOff>
      <xdr:row>122</xdr:row>
      <xdr:rowOff>50800</xdr:rowOff>
    </xdr:from>
    <xdr:to>
      <xdr:col>1</xdr:col>
      <xdr:colOff>168402</xdr:colOff>
      <xdr:row>125</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947738" y="35652075"/>
              <a:ext cx="161925" cy="18764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947738" y="37333238"/>
              <a:ext cx="161925" cy="290512"/>
              <a:chOff x="9239" y="107537"/>
              <a:chExt cx="2190" cy="12573"/>
            </a:xfrm>
          </xdr:grpSpPr>
        </xdr:grpSp>
        <xdr:clientData/>
      </xdr:twoCellAnchor>
    </mc:Choice>
    <mc:Fallback/>
  </mc:AlternateContent>
  <xdr:twoCellAnchor>
    <xdr:from>
      <xdr:col>1</xdr:col>
      <xdr:colOff>59324</xdr:colOff>
      <xdr:row>64</xdr:row>
      <xdr:rowOff>33228</xdr:rowOff>
    </xdr:from>
    <xdr:to>
      <xdr:col>1</xdr:col>
      <xdr:colOff>105043</xdr:colOff>
      <xdr:row>80</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91</xdr:row>
          <xdr:rowOff>0</xdr:rowOff>
        </xdr:from>
        <xdr:to>
          <xdr:col>6</xdr:col>
          <xdr:colOff>19050</xdr:colOff>
          <xdr:row>92</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47738" y="21850350"/>
              <a:ext cx="161925" cy="30809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100</xdr:row>
          <xdr:rowOff>0</xdr:rowOff>
        </xdr:from>
        <xdr:to>
          <xdr:col>6</xdr:col>
          <xdr:colOff>19050</xdr:colOff>
          <xdr:row>101</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47738" y="24407813"/>
              <a:ext cx="161925" cy="33667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112</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66763" y="27331988"/>
              <a:ext cx="161925" cy="266700"/>
              <a:chOff x="9239" y="107537"/>
              <a:chExt cx="2190" cy="12573"/>
            </a:xfrm>
          </xdr:grpSpPr>
        </xdr:grpSp>
        <xdr:clientData/>
      </xdr:twoCellAnchor>
    </mc:Choice>
    <mc:Fallback/>
  </mc:AlternateContent>
  <xdr:twoCellAnchor>
    <xdr:from>
      <xdr:col>1</xdr:col>
      <xdr:colOff>52908</xdr:colOff>
      <xdr:row>87</xdr:row>
      <xdr:rowOff>51029</xdr:rowOff>
    </xdr:from>
    <xdr:to>
      <xdr:col>1</xdr:col>
      <xdr:colOff>98627</xdr:colOff>
      <xdr:row>100</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3284569" y="264565"/>
          <a:ext cx="6808517" cy="1003999"/>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28713" y="26874788"/>
              <a:ext cx="16192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28713" y="26874788"/>
              <a:ext cx="161925" cy="723900"/>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39</xdr:row>
      <xdr:rowOff>100408</xdr:rowOff>
    </xdr:from>
    <xdr:to>
      <xdr:col>18</xdr:col>
      <xdr:colOff>25154</xdr:colOff>
      <xdr:row>39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41714" y="10630187"/>
          <a:ext cx="40922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41714" y="10870171"/>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80</xdr:row>
          <xdr:rowOff>198120</xdr:rowOff>
        </xdr:from>
        <xdr:to>
          <xdr:col>14</xdr:col>
          <xdr:colOff>0</xdr:colOff>
          <xdr:row>82</xdr:row>
          <xdr:rowOff>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87</xdr:row>
          <xdr:rowOff>198120</xdr:rowOff>
        </xdr:from>
        <xdr:to>
          <xdr:col>3</xdr:col>
          <xdr:colOff>182880</xdr:colOff>
          <xdr:row>89</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94</xdr:row>
          <xdr:rowOff>22860</xdr:rowOff>
        </xdr:from>
        <xdr:to>
          <xdr:col>3</xdr:col>
          <xdr:colOff>182880</xdr:colOff>
          <xdr:row>94</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96</xdr:row>
          <xdr:rowOff>274320</xdr:rowOff>
        </xdr:from>
        <xdr:to>
          <xdr:col>8</xdr:col>
          <xdr:colOff>76200</xdr:colOff>
          <xdr:row>97</xdr:row>
          <xdr:rowOff>160020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99</xdr:row>
          <xdr:rowOff>0</xdr:rowOff>
        </xdr:from>
        <xdr:to>
          <xdr:col>8</xdr:col>
          <xdr:colOff>76200</xdr:colOff>
          <xdr:row>99</xdr:row>
          <xdr:rowOff>236220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83820</xdr:colOff>
          <xdr:row>102</xdr:row>
          <xdr:rowOff>22860</xdr:rowOff>
        </xdr:from>
        <xdr:to>
          <xdr:col>14</xdr:col>
          <xdr:colOff>0</xdr:colOff>
          <xdr:row>103</xdr:row>
          <xdr:rowOff>30480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105</xdr:row>
          <xdr:rowOff>190500</xdr:rowOff>
        </xdr:from>
        <xdr:to>
          <xdr:col>2</xdr:col>
          <xdr:colOff>175260</xdr:colOff>
          <xdr:row>107</xdr:row>
          <xdr:rowOff>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108</xdr:row>
          <xdr:rowOff>60960</xdr:rowOff>
        </xdr:from>
        <xdr:to>
          <xdr:col>7</xdr:col>
          <xdr:colOff>76200</xdr:colOff>
          <xdr:row>108</xdr:row>
          <xdr:rowOff>297180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109</xdr:row>
          <xdr:rowOff>137160</xdr:rowOff>
        </xdr:from>
        <xdr:to>
          <xdr:col>7</xdr:col>
          <xdr:colOff>76200</xdr:colOff>
          <xdr:row>109</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110</xdr:row>
          <xdr:rowOff>121920</xdr:rowOff>
        </xdr:from>
        <xdr:to>
          <xdr:col>7</xdr:col>
          <xdr:colOff>60960</xdr:colOff>
          <xdr:row>110</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121</xdr:row>
          <xdr:rowOff>213360</xdr:rowOff>
        </xdr:from>
        <xdr:to>
          <xdr:col>3</xdr:col>
          <xdr:colOff>60960</xdr:colOff>
          <xdr:row>123</xdr:row>
          <xdr:rowOff>30480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122</xdr:row>
          <xdr:rowOff>190500</xdr:rowOff>
        </xdr:from>
        <xdr:to>
          <xdr:col>3</xdr:col>
          <xdr:colOff>60960</xdr:colOff>
          <xdr:row>124</xdr:row>
          <xdr:rowOff>30480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124</xdr:row>
          <xdr:rowOff>45720</xdr:rowOff>
        </xdr:from>
        <xdr:to>
          <xdr:col>3</xdr:col>
          <xdr:colOff>60960</xdr:colOff>
          <xdr:row>124</xdr:row>
          <xdr:rowOff>297180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124</xdr:row>
          <xdr:rowOff>327660</xdr:rowOff>
        </xdr:from>
        <xdr:to>
          <xdr:col>3</xdr:col>
          <xdr:colOff>68580</xdr:colOff>
          <xdr:row>125</xdr:row>
          <xdr:rowOff>220980</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42" name="Group 41">
              <a:extLst>
                <a:ext uri="{FF2B5EF4-FFF2-40B4-BE49-F238E27FC236}">
                  <a16:creationId xmlns:a16="http://schemas.microsoft.com/office/drawing/2014/main" id="{00000000-0008-0000-0100-00002A000000}"/>
                </a:ext>
              </a:extLst>
            </xdr:cNvPr>
            <xdr:cNvGrpSpPr>
              <a:grpSpLocks/>
            </xdr:cNvGrpSpPr>
          </xdr:nvGrpSpPr>
          <xdr:grpSpPr bwMode="auto">
            <a:xfrm>
              <a:off x="947738" y="35652075"/>
              <a:ext cx="161925" cy="18764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43" name="Group 41">
              <a:extLst>
                <a:ext uri="{FF2B5EF4-FFF2-40B4-BE49-F238E27FC236}">
                  <a16:creationId xmlns:a16="http://schemas.microsoft.com/office/drawing/2014/main" id="{00000000-0008-0000-0100-00002B000000}"/>
                </a:ext>
              </a:extLst>
            </xdr:cNvPr>
            <xdr:cNvGrpSpPr>
              <a:grpSpLocks/>
            </xdr:cNvGrpSpPr>
          </xdr:nvGrpSpPr>
          <xdr:grpSpPr bwMode="auto">
            <a:xfrm>
              <a:off x="947738" y="37333238"/>
              <a:ext cx="161925" cy="29051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160020</xdr:rowOff>
        </xdr:from>
        <xdr:to>
          <xdr:col>6</xdr:col>
          <xdr:colOff>0</xdr:colOff>
          <xdr:row>136</xdr:row>
          <xdr:rowOff>0</xdr:rowOff>
        </xdr:to>
        <xdr:sp macro="" textlink="">
          <xdr:nvSpPr>
            <xdr:cNvPr id="15626" name="Check Box 266" hidden="1">
              <a:extLst>
                <a:ext uri="{63B3BB69-23CF-44E3-9099-C40C66FF867C}">
                  <a14:compatExt spid="_x0000_s15626"/>
                </a:ext>
                <a:ext uri="{FF2B5EF4-FFF2-40B4-BE49-F238E27FC236}">
                  <a16:creationId xmlns:a16="http://schemas.microsoft.com/office/drawing/2014/main" id="{00000000-0008-0000-0100-00000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160020</xdr:rowOff>
        </xdr:from>
        <xdr:to>
          <xdr:col>6</xdr:col>
          <xdr:colOff>0</xdr:colOff>
          <xdr:row>137</xdr:row>
          <xdr:rowOff>30480</xdr:rowOff>
        </xdr:to>
        <xdr:sp macro="" textlink="">
          <xdr:nvSpPr>
            <xdr:cNvPr id="15627" name="Check Box 267" hidden="1">
              <a:extLst>
                <a:ext uri="{63B3BB69-23CF-44E3-9099-C40C66FF867C}">
                  <a14:compatExt spid="_x0000_s15627"/>
                </a:ext>
                <a:ext uri="{FF2B5EF4-FFF2-40B4-BE49-F238E27FC236}">
                  <a16:creationId xmlns:a16="http://schemas.microsoft.com/office/drawing/2014/main" id="{00000000-0008-0000-0100-00000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30480</xdr:rowOff>
        </xdr:to>
        <xdr:sp macro="" textlink="">
          <xdr:nvSpPr>
            <xdr:cNvPr id="15628" name="Check Box 268" hidden="1">
              <a:extLst>
                <a:ext uri="{63B3BB69-23CF-44E3-9099-C40C66FF867C}">
                  <a14:compatExt spid="_x0000_s15628"/>
                </a:ext>
                <a:ext uri="{FF2B5EF4-FFF2-40B4-BE49-F238E27FC236}">
                  <a16:creationId xmlns:a16="http://schemas.microsoft.com/office/drawing/2014/main" id="{00000000-0008-0000-0100-00000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137</xdr:row>
          <xdr:rowOff>152400</xdr:rowOff>
        </xdr:from>
        <xdr:to>
          <xdr:col>6</xdr:col>
          <xdr:colOff>0</xdr:colOff>
          <xdr:row>139</xdr:row>
          <xdr:rowOff>30480</xdr:rowOff>
        </xdr:to>
        <xdr:sp macro="" textlink="">
          <xdr:nvSpPr>
            <xdr:cNvPr id="15629" name="Check Box 269" hidden="1">
              <a:extLst>
                <a:ext uri="{63B3BB69-23CF-44E3-9099-C40C66FF867C}">
                  <a14:compatExt spid="_x0000_s15629"/>
                </a:ext>
                <a:ext uri="{FF2B5EF4-FFF2-40B4-BE49-F238E27FC236}">
                  <a16:creationId xmlns:a16="http://schemas.microsoft.com/office/drawing/2014/main" id="{00000000-0008-0000-0100-00000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38100</xdr:rowOff>
        </xdr:from>
        <xdr:to>
          <xdr:col>6</xdr:col>
          <xdr:colOff>0</xdr:colOff>
          <xdr:row>139</xdr:row>
          <xdr:rowOff>236220</xdr:rowOff>
        </xdr:to>
        <xdr:sp macro="" textlink="">
          <xdr:nvSpPr>
            <xdr:cNvPr id="15630" name="Check Box 270" hidden="1">
              <a:extLst>
                <a:ext uri="{63B3BB69-23CF-44E3-9099-C40C66FF867C}">
                  <a14:compatExt spid="_x0000_s15630"/>
                </a:ext>
                <a:ext uri="{FF2B5EF4-FFF2-40B4-BE49-F238E27FC236}">
                  <a16:creationId xmlns:a16="http://schemas.microsoft.com/office/drawing/2014/main" id="{00000000-0008-0000-0100-00000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297180</xdr:rowOff>
        </xdr:from>
        <xdr:to>
          <xdr:col>6</xdr:col>
          <xdr:colOff>0</xdr:colOff>
          <xdr:row>141</xdr:row>
          <xdr:rowOff>30480</xdr:rowOff>
        </xdr:to>
        <xdr:sp macro="" textlink="">
          <xdr:nvSpPr>
            <xdr:cNvPr id="15631" name="Check Box 271" hidden="1">
              <a:extLst>
                <a:ext uri="{63B3BB69-23CF-44E3-9099-C40C66FF867C}">
                  <a14:compatExt spid="_x0000_s15631"/>
                </a:ext>
                <a:ext uri="{FF2B5EF4-FFF2-40B4-BE49-F238E27FC236}">
                  <a16:creationId xmlns:a16="http://schemas.microsoft.com/office/drawing/2014/main" id="{00000000-0008-0000-0100-00000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144780</xdr:rowOff>
        </xdr:from>
        <xdr:to>
          <xdr:col>6</xdr:col>
          <xdr:colOff>0</xdr:colOff>
          <xdr:row>142</xdr:row>
          <xdr:rowOff>30480</xdr:rowOff>
        </xdr:to>
        <xdr:sp macro="" textlink="">
          <xdr:nvSpPr>
            <xdr:cNvPr id="15632" name="Check Box 272" hidden="1">
              <a:extLst>
                <a:ext uri="{63B3BB69-23CF-44E3-9099-C40C66FF867C}">
                  <a14:compatExt spid="_x0000_s15632"/>
                </a:ext>
                <a:ext uri="{FF2B5EF4-FFF2-40B4-BE49-F238E27FC236}">
                  <a16:creationId xmlns:a16="http://schemas.microsoft.com/office/drawing/2014/main" id="{00000000-0008-0000-0100-00001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160020</xdr:rowOff>
        </xdr:from>
        <xdr:to>
          <xdr:col>6</xdr:col>
          <xdr:colOff>0</xdr:colOff>
          <xdr:row>143</xdr:row>
          <xdr:rowOff>7620</xdr:rowOff>
        </xdr:to>
        <xdr:sp macro="" textlink="">
          <xdr:nvSpPr>
            <xdr:cNvPr id="15633" name="Check Box 273" hidden="1">
              <a:extLst>
                <a:ext uri="{63B3BB69-23CF-44E3-9099-C40C66FF867C}">
                  <a14:compatExt spid="_x0000_s15633"/>
                </a:ext>
                <a:ext uri="{FF2B5EF4-FFF2-40B4-BE49-F238E27FC236}">
                  <a16:creationId xmlns:a16="http://schemas.microsoft.com/office/drawing/2014/main" id="{00000000-0008-0000-0100-00001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142</xdr:row>
          <xdr:rowOff>182880</xdr:rowOff>
        </xdr:from>
        <xdr:to>
          <xdr:col>6</xdr:col>
          <xdr:colOff>0</xdr:colOff>
          <xdr:row>144</xdr:row>
          <xdr:rowOff>30480</xdr:rowOff>
        </xdr:to>
        <xdr:sp macro="" textlink="">
          <xdr:nvSpPr>
            <xdr:cNvPr id="15634" name="Check Box 274" hidden="1">
              <a:extLst>
                <a:ext uri="{63B3BB69-23CF-44E3-9099-C40C66FF867C}">
                  <a14:compatExt spid="_x0000_s15634"/>
                </a:ext>
                <a:ext uri="{FF2B5EF4-FFF2-40B4-BE49-F238E27FC236}">
                  <a16:creationId xmlns:a16="http://schemas.microsoft.com/office/drawing/2014/main" id="{00000000-0008-0000-0100-00001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30480</xdr:rowOff>
        </xdr:from>
        <xdr:to>
          <xdr:col>6</xdr:col>
          <xdr:colOff>0</xdr:colOff>
          <xdr:row>144</xdr:row>
          <xdr:rowOff>236220</xdr:rowOff>
        </xdr:to>
        <xdr:sp macro="" textlink="">
          <xdr:nvSpPr>
            <xdr:cNvPr id="15635" name="Check Box 275" hidden="1">
              <a:extLst>
                <a:ext uri="{63B3BB69-23CF-44E3-9099-C40C66FF867C}">
                  <a14:compatExt spid="_x0000_s15635"/>
                </a:ext>
                <a:ext uri="{FF2B5EF4-FFF2-40B4-BE49-F238E27FC236}">
                  <a16:creationId xmlns:a16="http://schemas.microsoft.com/office/drawing/2014/main" id="{00000000-0008-0000-0100-00001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266700</xdr:rowOff>
        </xdr:from>
        <xdr:to>
          <xdr:col>6</xdr:col>
          <xdr:colOff>0</xdr:colOff>
          <xdr:row>146</xdr:row>
          <xdr:rowOff>30480</xdr:rowOff>
        </xdr:to>
        <xdr:sp macro="" textlink="">
          <xdr:nvSpPr>
            <xdr:cNvPr id="15636" name="Check Box 276" hidden="1">
              <a:extLst>
                <a:ext uri="{63B3BB69-23CF-44E3-9099-C40C66FF867C}">
                  <a14:compatExt spid="_x0000_s15636"/>
                </a:ext>
                <a:ext uri="{FF2B5EF4-FFF2-40B4-BE49-F238E27FC236}">
                  <a16:creationId xmlns:a16="http://schemas.microsoft.com/office/drawing/2014/main" id="{00000000-0008-0000-0100-00001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145</xdr:row>
          <xdr:rowOff>152400</xdr:rowOff>
        </xdr:from>
        <xdr:to>
          <xdr:col>6</xdr:col>
          <xdr:colOff>0</xdr:colOff>
          <xdr:row>147</xdr:row>
          <xdr:rowOff>30480</xdr:rowOff>
        </xdr:to>
        <xdr:sp macro="" textlink="">
          <xdr:nvSpPr>
            <xdr:cNvPr id="15637" name="Check Box 277" hidden="1">
              <a:extLst>
                <a:ext uri="{63B3BB69-23CF-44E3-9099-C40C66FF867C}">
                  <a14:compatExt spid="_x0000_s15637"/>
                </a:ext>
                <a:ext uri="{FF2B5EF4-FFF2-40B4-BE49-F238E27FC236}">
                  <a16:creationId xmlns:a16="http://schemas.microsoft.com/office/drawing/2014/main" id="{00000000-0008-0000-0100-00001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30480</xdr:rowOff>
        </xdr:from>
        <xdr:to>
          <xdr:col>6</xdr:col>
          <xdr:colOff>0</xdr:colOff>
          <xdr:row>147</xdr:row>
          <xdr:rowOff>236220</xdr:rowOff>
        </xdr:to>
        <xdr:sp macro="" textlink="">
          <xdr:nvSpPr>
            <xdr:cNvPr id="15638" name="Check Box 278" hidden="1">
              <a:extLst>
                <a:ext uri="{63B3BB69-23CF-44E3-9099-C40C66FF867C}">
                  <a14:compatExt spid="_x0000_s15638"/>
                </a:ext>
                <a:ext uri="{FF2B5EF4-FFF2-40B4-BE49-F238E27FC236}">
                  <a16:creationId xmlns:a16="http://schemas.microsoft.com/office/drawing/2014/main" id="{00000000-0008-0000-0100-00001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259080</xdr:rowOff>
        </xdr:from>
        <xdr:to>
          <xdr:col>6</xdr:col>
          <xdr:colOff>0</xdr:colOff>
          <xdr:row>149</xdr:row>
          <xdr:rowOff>0</xdr:rowOff>
        </xdr:to>
        <xdr:sp macro="" textlink="">
          <xdr:nvSpPr>
            <xdr:cNvPr id="15639" name="Check Box 279" hidden="1">
              <a:extLst>
                <a:ext uri="{63B3BB69-23CF-44E3-9099-C40C66FF867C}">
                  <a14:compatExt spid="_x0000_s15639"/>
                </a:ext>
                <a:ext uri="{FF2B5EF4-FFF2-40B4-BE49-F238E27FC236}">
                  <a16:creationId xmlns:a16="http://schemas.microsoft.com/office/drawing/2014/main" id="{00000000-0008-0000-0100-00001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160020</xdr:rowOff>
        </xdr:from>
        <xdr:to>
          <xdr:col>6</xdr:col>
          <xdr:colOff>0</xdr:colOff>
          <xdr:row>150</xdr:row>
          <xdr:rowOff>30480</xdr:rowOff>
        </xdr:to>
        <xdr:sp macro="" textlink="">
          <xdr:nvSpPr>
            <xdr:cNvPr id="15640" name="Check Box 280" hidden="1">
              <a:extLst>
                <a:ext uri="{63B3BB69-23CF-44E3-9099-C40C66FF867C}">
                  <a14:compatExt spid="_x0000_s15640"/>
                </a:ext>
                <a:ext uri="{FF2B5EF4-FFF2-40B4-BE49-F238E27FC236}">
                  <a16:creationId xmlns:a16="http://schemas.microsoft.com/office/drawing/2014/main" id="{00000000-0008-0000-0100-00001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160020</xdr:rowOff>
        </xdr:from>
        <xdr:to>
          <xdr:col>6</xdr:col>
          <xdr:colOff>0</xdr:colOff>
          <xdr:row>151</xdr:row>
          <xdr:rowOff>7620</xdr:rowOff>
        </xdr:to>
        <xdr:sp macro="" textlink="">
          <xdr:nvSpPr>
            <xdr:cNvPr id="15641" name="Check Box 281" hidden="1">
              <a:extLst>
                <a:ext uri="{63B3BB69-23CF-44E3-9099-C40C66FF867C}">
                  <a14:compatExt spid="_x0000_s15641"/>
                </a:ext>
                <a:ext uri="{FF2B5EF4-FFF2-40B4-BE49-F238E27FC236}">
                  <a16:creationId xmlns:a16="http://schemas.microsoft.com/office/drawing/2014/main" id="{00000000-0008-0000-0100-00001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182880</xdr:rowOff>
        </xdr:from>
        <xdr:to>
          <xdr:col>6</xdr:col>
          <xdr:colOff>0</xdr:colOff>
          <xdr:row>152</xdr:row>
          <xdr:rowOff>30480</xdr:rowOff>
        </xdr:to>
        <xdr:sp macro="" textlink="">
          <xdr:nvSpPr>
            <xdr:cNvPr id="15642" name="Check Box 282" hidden="1">
              <a:extLst>
                <a:ext uri="{63B3BB69-23CF-44E3-9099-C40C66FF867C}">
                  <a14:compatExt spid="_x0000_s15642"/>
                </a:ext>
                <a:ext uri="{FF2B5EF4-FFF2-40B4-BE49-F238E27FC236}">
                  <a16:creationId xmlns:a16="http://schemas.microsoft.com/office/drawing/2014/main" id="{00000000-0008-0000-0100-00001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22860</xdr:rowOff>
        </xdr:from>
        <xdr:to>
          <xdr:col>6</xdr:col>
          <xdr:colOff>0</xdr:colOff>
          <xdr:row>152</xdr:row>
          <xdr:rowOff>220980</xdr:rowOff>
        </xdr:to>
        <xdr:sp macro="" textlink="">
          <xdr:nvSpPr>
            <xdr:cNvPr id="15644" name="Check Box 284" hidden="1">
              <a:extLst>
                <a:ext uri="{63B3BB69-23CF-44E3-9099-C40C66FF867C}">
                  <a14:compatExt spid="_x0000_s15644"/>
                </a:ext>
                <a:ext uri="{FF2B5EF4-FFF2-40B4-BE49-F238E27FC236}">
                  <a16:creationId xmlns:a16="http://schemas.microsoft.com/office/drawing/2014/main" id="{00000000-0008-0000-0100-00001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251460</xdr:rowOff>
        </xdr:from>
        <xdr:to>
          <xdr:col>6</xdr:col>
          <xdr:colOff>0</xdr:colOff>
          <xdr:row>154</xdr:row>
          <xdr:rowOff>30480</xdr:rowOff>
        </xdr:to>
        <xdr:sp macro="" textlink="">
          <xdr:nvSpPr>
            <xdr:cNvPr id="15645" name="Check Box 285" hidden="1">
              <a:extLst>
                <a:ext uri="{63B3BB69-23CF-44E3-9099-C40C66FF867C}">
                  <a14:compatExt spid="_x0000_s15645"/>
                </a:ext>
                <a:ext uri="{FF2B5EF4-FFF2-40B4-BE49-F238E27FC236}">
                  <a16:creationId xmlns:a16="http://schemas.microsoft.com/office/drawing/2014/main" id="{00000000-0008-0000-0100-00001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144780</xdr:rowOff>
        </xdr:from>
        <xdr:to>
          <xdr:col>6</xdr:col>
          <xdr:colOff>0</xdr:colOff>
          <xdr:row>155</xdr:row>
          <xdr:rowOff>30480</xdr:rowOff>
        </xdr:to>
        <xdr:sp macro="" textlink="">
          <xdr:nvSpPr>
            <xdr:cNvPr id="15646" name="Check Box 286" hidden="1">
              <a:extLst>
                <a:ext uri="{63B3BB69-23CF-44E3-9099-C40C66FF867C}">
                  <a14:compatExt spid="_x0000_s15646"/>
                </a:ext>
                <a:ext uri="{FF2B5EF4-FFF2-40B4-BE49-F238E27FC236}">
                  <a16:creationId xmlns:a16="http://schemas.microsoft.com/office/drawing/2014/main" id="{00000000-0008-0000-0100-00001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macro="" textlink="">
          <xdr:nvSpPr>
            <xdr:cNvPr id="15647" name="Check Box 287" hidden="1">
              <a:extLst>
                <a:ext uri="{63B3BB69-23CF-44E3-9099-C40C66FF867C}">
                  <a14:compatExt spid="_x0000_s15647"/>
                </a:ext>
                <a:ext uri="{FF2B5EF4-FFF2-40B4-BE49-F238E27FC236}">
                  <a16:creationId xmlns:a16="http://schemas.microsoft.com/office/drawing/2014/main" id="{00000000-0008-0000-0100-00001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macro="" textlink="">
          <xdr:nvSpPr>
            <xdr:cNvPr id="15648" name="Check Box 288" hidden="1">
              <a:extLst>
                <a:ext uri="{63B3BB69-23CF-44E3-9099-C40C66FF867C}">
                  <a14:compatExt spid="_x0000_s15648"/>
                </a:ext>
                <a:ext uri="{FF2B5EF4-FFF2-40B4-BE49-F238E27FC236}">
                  <a16:creationId xmlns:a16="http://schemas.microsoft.com/office/drawing/2014/main" id="{00000000-0008-0000-0100-00002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144780</xdr:rowOff>
        </xdr:from>
        <xdr:to>
          <xdr:col>6</xdr:col>
          <xdr:colOff>0</xdr:colOff>
          <xdr:row>157</xdr:row>
          <xdr:rowOff>30480</xdr:rowOff>
        </xdr:to>
        <xdr:sp macro="" textlink="">
          <xdr:nvSpPr>
            <xdr:cNvPr id="15649" name="Check Box 289" hidden="1">
              <a:extLst>
                <a:ext uri="{63B3BB69-23CF-44E3-9099-C40C66FF867C}">
                  <a14:compatExt spid="_x0000_s15649"/>
                </a:ext>
                <a:ext uri="{FF2B5EF4-FFF2-40B4-BE49-F238E27FC236}">
                  <a16:creationId xmlns:a16="http://schemas.microsoft.com/office/drawing/2014/main" id="{00000000-0008-0000-0100-00002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144780</xdr:rowOff>
        </xdr:from>
        <xdr:to>
          <xdr:col>6</xdr:col>
          <xdr:colOff>0</xdr:colOff>
          <xdr:row>158</xdr:row>
          <xdr:rowOff>30480</xdr:rowOff>
        </xdr:to>
        <xdr:sp macro="" textlink="">
          <xdr:nvSpPr>
            <xdr:cNvPr id="15650" name="Check Box 290" hidden="1">
              <a:extLst>
                <a:ext uri="{63B3BB69-23CF-44E3-9099-C40C66FF867C}">
                  <a14:compatExt spid="_x0000_s15650"/>
                </a:ext>
                <a:ext uri="{FF2B5EF4-FFF2-40B4-BE49-F238E27FC236}">
                  <a16:creationId xmlns:a16="http://schemas.microsoft.com/office/drawing/2014/main" id="{00000000-0008-0000-0100-00002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144780</xdr:rowOff>
        </xdr:from>
        <xdr:to>
          <xdr:col>6</xdr:col>
          <xdr:colOff>0</xdr:colOff>
          <xdr:row>159</xdr:row>
          <xdr:rowOff>30480</xdr:rowOff>
        </xdr:to>
        <xdr:sp macro="" textlink="">
          <xdr:nvSpPr>
            <xdr:cNvPr id="15651" name="Check Box 291" hidden="1">
              <a:extLst>
                <a:ext uri="{63B3BB69-23CF-44E3-9099-C40C66FF867C}">
                  <a14:compatExt spid="_x0000_s15651"/>
                </a:ext>
                <a:ext uri="{FF2B5EF4-FFF2-40B4-BE49-F238E27FC236}">
                  <a16:creationId xmlns:a16="http://schemas.microsoft.com/office/drawing/2014/main" id="{00000000-0008-0000-0100-00002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66</xdr:row>
          <xdr:rowOff>7620</xdr:rowOff>
        </xdr:from>
        <xdr:to>
          <xdr:col>3</xdr:col>
          <xdr:colOff>175260</xdr:colOff>
          <xdr:row>66</xdr:row>
          <xdr:rowOff>259080</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220980</xdr:rowOff>
        </xdr:from>
        <xdr:to>
          <xdr:col>6</xdr:col>
          <xdr:colOff>83820</xdr:colOff>
          <xdr:row>29</xdr:row>
          <xdr:rowOff>7620</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220980</xdr:rowOff>
        </xdr:from>
        <xdr:to>
          <xdr:col>6</xdr:col>
          <xdr:colOff>83820</xdr:colOff>
          <xdr:row>30</xdr:row>
          <xdr:rowOff>7620</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283845</xdr:colOff>
      <xdr:row>1</xdr:row>
      <xdr:rowOff>17145</xdr:rowOff>
    </xdr:from>
    <xdr:to>
      <xdr:col>52</xdr:col>
      <xdr:colOff>322469</xdr:colOff>
      <xdr:row>16</xdr:row>
      <xdr:rowOff>21246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6851333" y="260033"/>
          <a:ext cx="6106049" cy="2823501"/>
          <a:chOff x="7551331" y="121831"/>
          <a:chExt cx="6872445"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1" y="121831"/>
            <a:ext cx="6872445" cy="2847973"/>
            <a:chOff x="7721063" y="113367"/>
            <a:chExt cx="7665428"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「別紙様式３－２」「別紙様式３－３」</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0478" y="509680"/>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0" name="正方形/長方形 59">
              <a:extLst>
                <a:ext uri="{FF2B5EF4-FFF2-40B4-BE49-F238E27FC236}">
                  <a16:creationId xmlns:a16="http://schemas.microsoft.com/office/drawing/2014/main" id="{00000000-0008-0000-0100-00003C000000}"/>
                </a:ext>
              </a:extLst>
            </xdr:cNvPr>
            <xdr:cNvSpPr/>
          </xdr:nvSpPr>
          <xdr:spPr bwMode="auto">
            <a:xfrm>
              <a:off x="10192623" y="510450"/>
              <a:ext cx="717602" cy="204913"/>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61" name="正方形/長方形 60">
              <a:extLst>
                <a:ext uri="{FF2B5EF4-FFF2-40B4-BE49-F238E27FC236}">
                  <a16:creationId xmlns:a16="http://schemas.microsoft.com/office/drawing/2014/main" id="{00000000-0008-0000-0100-00003D000000}"/>
                </a:ext>
              </a:extLst>
            </xdr:cNvPr>
            <xdr:cNvSpPr/>
          </xdr:nvSpPr>
          <xdr:spPr bwMode="auto">
            <a:xfrm>
              <a:off x="10950305" y="510100"/>
              <a:ext cx="717602"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15558" name="正方形/長方形 15557">
              <a:extLst>
                <a:ext uri="{FF2B5EF4-FFF2-40B4-BE49-F238E27FC236}">
                  <a16:creationId xmlns:a16="http://schemas.microsoft.com/office/drawing/2014/main" id="{00000000-0008-0000-0100-0000C63C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38</xdr:row>
      <xdr:rowOff>56875</xdr:rowOff>
    </xdr:from>
    <xdr:to>
      <xdr:col>18</xdr:col>
      <xdr:colOff>25153</xdr:colOff>
      <xdr:row>38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(m)</a:t>
          </a:r>
          <a:endParaRPr kumimoji="1" lang="ja-JP" altLang="en-US" sz="900">
            <a:solidFill>
              <a:sysClr val="windowText" lastClr="000000"/>
            </a:solidFill>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2788920" y="8530380"/>
          <a:ext cx="36043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44" name="テキスト ボックス 43">
          <a:extLst>
            <a:ext uri="{FF2B5EF4-FFF2-40B4-BE49-F238E27FC236}">
              <a16:creationId xmlns:a16="http://schemas.microsoft.com/office/drawing/2014/main" id="{A66DE180-FE2B-4A74-B093-7E003AF34B11}"/>
            </a:ext>
          </a:extLst>
        </xdr:cNvPr>
        <xdr:cNvSpPr txBox="1"/>
      </xdr:nvSpPr>
      <xdr:spPr>
        <a:xfrm>
          <a:off x="2788920" y="9729514"/>
          <a:ext cx="36043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45" name="テキスト ボックス 44">
          <a:extLst>
            <a:ext uri="{FF2B5EF4-FFF2-40B4-BE49-F238E27FC236}">
              <a16:creationId xmlns:a16="http://schemas.microsoft.com/office/drawing/2014/main" id="{0D2FCAB0-2D6D-4045-8C66-0AB515A411C9}"/>
            </a:ext>
          </a:extLst>
        </xdr:cNvPr>
        <xdr:cNvSpPr txBox="1"/>
      </xdr:nvSpPr>
      <xdr:spPr>
        <a:xfrm>
          <a:off x="2788920" y="9963355"/>
          <a:ext cx="36032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46" name="テキスト ボックス 45">
          <a:extLst>
            <a:ext uri="{FF2B5EF4-FFF2-40B4-BE49-F238E27FC236}">
              <a16:creationId xmlns:a16="http://schemas.microsoft.com/office/drawing/2014/main" id="{69AFABA5-06E7-46CD-87E6-C18EC7E307A2}"/>
            </a:ext>
          </a:extLst>
        </xdr:cNvPr>
        <xdr:cNvSpPr txBox="1"/>
      </xdr:nvSpPr>
      <xdr:spPr>
        <a:xfrm>
          <a:off x="2788920" y="10202484"/>
          <a:ext cx="36043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47" name="テキスト ボックス 46">
          <a:extLst>
            <a:ext uri="{FF2B5EF4-FFF2-40B4-BE49-F238E27FC236}">
              <a16:creationId xmlns:a16="http://schemas.microsoft.com/office/drawing/2014/main" id="{50946562-0597-4F2C-AD64-B7417C6FB281}"/>
            </a:ext>
          </a:extLst>
        </xdr:cNvPr>
        <xdr:cNvSpPr txBox="1"/>
      </xdr:nvSpPr>
      <xdr:spPr>
        <a:xfrm>
          <a:off x="2788920" y="10440563"/>
          <a:ext cx="36043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48" name="テキスト ボックス 47">
          <a:extLst>
            <a:ext uri="{FF2B5EF4-FFF2-40B4-BE49-F238E27FC236}">
              <a16:creationId xmlns:a16="http://schemas.microsoft.com/office/drawing/2014/main" id="{97634588-89A2-404F-AAF0-B1EB22C25C15}"/>
            </a:ext>
          </a:extLst>
        </xdr:cNvPr>
        <xdr:cNvSpPr txBox="1"/>
      </xdr:nvSpPr>
      <xdr:spPr>
        <a:xfrm>
          <a:off x="2788920" y="11100918"/>
          <a:ext cx="36043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9" name="テキスト ボックス 48">
          <a:extLst>
            <a:ext uri="{FF2B5EF4-FFF2-40B4-BE49-F238E27FC236}">
              <a16:creationId xmlns:a16="http://schemas.microsoft.com/office/drawing/2014/main" id="{94D916D3-B56C-4167-931B-86AA81C041E1}"/>
            </a:ext>
          </a:extLst>
        </xdr:cNvPr>
        <xdr:cNvSpPr txBox="1"/>
      </xdr:nvSpPr>
      <xdr:spPr>
        <a:xfrm>
          <a:off x="2798992" y="10755861"/>
          <a:ext cx="36043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7181104" y="830999"/>
          <a:ext cx="6375520" cy="1378525"/>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286793</xdr:colOff>
      <xdr:row>1</xdr:row>
      <xdr:rowOff>17672</xdr:rowOff>
    </xdr:from>
    <xdr:to>
      <xdr:col>49</xdr:col>
      <xdr:colOff>438419</xdr:colOff>
      <xdr:row>7</xdr:row>
      <xdr:rowOff>174468</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5292912" y="357177"/>
          <a:ext cx="10050081" cy="1786420"/>
          <a:chOff x="8542708" y="551811"/>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542708" y="551811"/>
            <a:ext cx="11273761" cy="2018320"/>
            <a:chOff x="11966033" y="408776"/>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1966033" y="408776"/>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483173" y="98794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3139201" y="1426717"/>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2.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52"/>
  <sheetViews>
    <sheetView showGridLines="0" tabSelected="1" view="pageBreakPreview" zoomScale="105" zoomScaleNormal="100" zoomScaleSheetLayoutView="70" workbookViewId="0">
      <selection activeCell="C50" sqref="C50:AA50"/>
    </sheetView>
  </sheetViews>
  <sheetFormatPr defaultColWidth="9" defaultRowHeight="20.100000000000001" customHeight="1"/>
  <cols>
    <col min="1" max="1" width="4.6640625" customWidth="1"/>
    <col min="2" max="2" width="11" customWidth="1"/>
    <col min="3" max="12" width="2.6640625" customWidth="1"/>
    <col min="13" max="17" width="2.77734375" customWidth="1"/>
    <col min="18" max="22" width="2.6640625" customWidth="1"/>
    <col min="23" max="23" width="14.109375" customWidth="1"/>
    <col min="24" max="24" width="25" customWidth="1"/>
    <col min="25" max="25" width="30.77734375" customWidth="1"/>
    <col min="26" max="26" width="8.6640625" customWidth="1"/>
    <col min="27" max="27" width="9.109375" customWidth="1"/>
    <col min="28" max="28" width="7.6640625" customWidth="1"/>
    <col min="29" max="29" width="9" hidden="1" customWidth="1"/>
  </cols>
  <sheetData>
    <row r="1" spans="1:29" ht="20.100000000000001" customHeight="1">
      <c r="A1" s="368" t="s">
        <v>0</v>
      </c>
      <c r="AC1" t="s">
        <v>1</v>
      </c>
    </row>
    <row r="2" spans="1:29" ht="11.25" customHeight="1">
      <c r="A2" s="369"/>
    </row>
    <row r="3" spans="1:29" s="370" customFormat="1" ht="24" customHeight="1">
      <c r="A3" s="527" t="s">
        <v>2</v>
      </c>
      <c r="B3" s="527"/>
      <c r="C3" s="527"/>
      <c r="D3" s="527"/>
      <c r="E3" s="527"/>
      <c r="F3" s="527"/>
      <c r="G3" s="527"/>
      <c r="H3" s="527"/>
      <c r="I3" s="527"/>
      <c r="J3" s="527"/>
      <c r="K3" s="527"/>
      <c r="L3" s="527"/>
      <c r="M3" s="527"/>
      <c r="N3" s="527"/>
      <c r="O3" s="527"/>
      <c r="P3" s="527"/>
      <c r="Q3" s="527"/>
      <c r="R3" s="527"/>
      <c r="S3" s="527"/>
      <c r="T3" s="527"/>
      <c r="U3" s="527"/>
      <c r="V3" s="527"/>
      <c r="W3" s="527"/>
      <c r="X3" s="527"/>
      <c r="Y3" s="527"/>
      <c r="Z3" s="527"/>
    </row>
    <row r="4" spans="1:29" s="370" customFormat="1" ht="30.75" customHeight="1">
      <c r="A4" s="549" t="s">
        <v>3</v>
      </c>
      <c r="B4" s="549"/>
      <c r="C4" s="549"/>
      <c r="D4" s="549"/>
      <c r="E4" s="549"/>
      <c r="F4" s="549"/>
      <c r="G4" s="549"/>
      <c r="H4" s="549"/>
      <c r="I4" s="549"/>
      <c r="J4" s="549"/>
      <c r="K4" s="549"/>
      <c r="L4" s="549"/>
      <c r="M4" s="549"/>
      <c r="N4" s="549"/>
      <c r="O4" s="549"/>
      <c r="P4" s="549"/>
      <c r="Q4" s="549"/>
      <c r="R4" s="549"/>
      <c r="S4" s="549"/>
      <c r="T4" s="549"/>
      <c r="U4" s="549"/>
      <c r="V4" s="549"/>
      <c r="W4" s="549"/>
      <c r="X4" s="549"/>
      <c r="Y4" s="549"/>
      <c r="Z4" s="549"/>
      <c r="AA4" s="371"/>
    </row>
    <row r="5" spans="1:29" ht="9.75" customHeight="1">
      <c r="A5" s="370"/>
      <c r="B5" s="372"/>
      <c r="C5" s="372"/>
      <c r="D5" s="372"/>
      <c r="E5" s="372"/>
      <c r="F5" s="372"/>
      <c r="G5" s="372"/>
      <c r="H5" s="372"/>
      <c r="I5" s="372"/>
      <c r="J5" s="372"/>
      <c r="K5" s="372"/>
      <c r="L5" s="372"/>
      <c r="M5" s="372"/>
      <c r="N5" s="372"/>
      <c r="O5" s="372"/>
      <c r="P5" s="372"/>
      <c r="Q5" s="372"/>
      <c r="R5" s="372"/>
      <c r="S5" s="372"/>
      <c r="T5" s="372"/>
      <c r="U5" s="372"/>
      <c r="V5" s="372"/>
      <c r="W5" s="372"/>
      <c r="X5" s="372"/>
      <c r="Y5" s="372"/>
      <c r="Z5" s="372"/>
      <c r="AA5" s="372"/>
    </row>
    <row r="6" spans="1:29" ht="14.25" customHeight="1">
      <c r="A6" s="550" t="s">
        <v>4</v>
      </c>
      <c r="B6" s="550"/>
      <c r="C6" s="550"/>
      <c r="D6" s="550"/>
      <c r="E6" s="550"/>
      <c r="F6" s="550"/>
      <c r="G6" s="550"/>
      <c r="H6" s="550"/>
      <c r="I6" s="550"/>
      <c r="J6" s="550"/>
      <c r="K6" s="550"/>
      <c r="L6" s="550"/>
      <c r="M6" s="550"/>
      <c r="N6" s="550"/>
      <c r="O6" s="550"/>
      <c r="P6" s="550"/>
      <c r="Q6" s="550"/>
      <c r="R6" s="550"/>
      <c r="S6" s="550"/>
      <c r="T6" s="550"/>
      <c r="U6" s="550"/>
      <c r="V6" s="550"/>
      <c r="W6" s="550"/>
      <c r="X6" s="550"/>
      <c r="Y6" s="550"/>
      <c r="Z6" s="550"/>
      <c r="AA6" s="373"/>
    </row>
    <row r="7" spans="1:29" ht="20.100000000000001" customHeight="1">
      <c r="A7" s="374"/>
      <c r="B7" s="372"/>
      <c r="C7" s="372"/>
      <c r="D7" s="372"/>
      <c r="E7" s="372"/>
      <c r="F7" s="372"/>
      <c r="G7" s="372"/>
      <c r="H7" s="372"/>
      <c r="I7" s="372"/>
      <c r="J7" s="372"/>
      <c r="K7" s="372"/>
      <c r="L7" s="372"/>
      <c r="M7" s="372"/>
      <c r="N7" s="372"/>
      <c r="O7" s="372"/>
      <c r="P7" s="372"/>
      <c r="Q7" s="372"/>
      <c r="R7" s="372"/>
      <c r="S7" s="372"/>
      <c r="T7" s="372"/>
      <c r="U7" s="372"/>
      <c r="V7" s="372"/>
      <c r="W7" s="372"/>
      <c r="X7" s="372"/>
      <c r="Y7" s="372"/>
      <c r="Z7" s="372"/>
      <c r="AA7" s="372"/>
    </row>
    <row r="8" spans="1:29" ht="20.100000000000001" customHeight="1">
      <c r="A8" s="374"/>
      <c r="B8" s="372"/>
      <c r="C8" s="372"/>
      <c r="D8" s="372"/>
      <c r="E8" s="372"/>
      <c r="F8" s="372"/>
      <c r="G8" s="372"/>
      <c r="H8" s="372"/>
      <c r="I8" s="372"/>
      <c r="J8" s="372"/>
      <c r="K8" s="372"/>
      <c r="L8" s="372"/>
      <c r="M8" s="372"/>
      <c r="N8" s="372"/>
      <c r="O8" s="372"/>
      <c r="P8" s="372"/>
      <c r="Q8" s="372"/>
      <c r="R8" s="372"/>
      <c r="S8" s="372"/>
      <c r="T8" s="372"/>
      <c r="U8" s="372"/>
      <c r="V8" s="372"/>
      <c r="W8" s="372"/>
      <c r="X8" s="372"/>
      <c r="Y8" s="372"/>
      <c r="Z8" s="372"/>
      <c r="AA8" s="372"/>
    </row>
    <row r="9" spans="1:29" ht="20.100000000000001" customHeight="1">
      <c r="A9" s="374"/>
      <c r="B9" s="372"/>
      <c r="C9" s="372"/>
      <c r="D9" s="372"/>
      <c r="E9" s="372"/>
      <c r="F9" s="372"/>
      <c r="G9" s="372"/>
      <c r="H9" s="372"/>
      <c r="I9" s="372"/>
      <c r="J9" s="372"/>
      <c r="K9" s="372"/>
      <c r="L9" s="372"/>
      <c r="M9" s="372"/>
      <c r="N9" s="372"/>
      <c r="O9" s="372"/>
      <c r="P9" s="372"/>
      <c r="Q9" s="372"/>
      <c r="R9" s="372"/>
      <c r="S9" s="372"/>
      <c r="T9" s="372"/>
      <c r="U9" s="372"/>
      <c r="V9" s="372"/>
      <c r="W9" s="372"/>
      <c r="X9" s="372"/>
      <c r="Y9" s="372"/>
      <c r="Z9" s="372"/>
      <c r="AA9" s="372"/>
    </row>
    <row r="10" spans="1:29" ht="20.100000000000001" customHeight="1">
      <c r="A10" s="374"/>
      <c r="B10" s="372"/>
      <c r="C10" s="372"/>
      <c r="D10" s="372"/>
      <c r="E10" s="372"/>
      <c r="F10" s="372"/>
      <c r="G10" s="372"/>
      <c r="H10" s="372"/>
      <c r="I10" s="372"/>
      <c r="J10" s="372"/>
      <c r="K10" s="372"/>
      <c r="L10" s="372"/>
      <c r="M10" s="372"/>
      <c r="N10" s="372"/>
      <c r="O10" s="372"/>
      <c r="P10" s="372"/>
      <c r="Q10" s="372"/>
      <c r="R10" s="372"/>
      <c r="S10" s="372"/>
      <c r="T10" s="372"/>
      <c r="U10" s="372"/>
      <c r="V10" s="372"/>
      <c r="W10" s="372"/>
      <c r="X10" s="372"/>
      <c r="Y10" s="372"/>
      <c r="Z10" s="372"/>
      <c r="AA10" s="372"/>
    </row>
    <row r="11" spans="1:29" ht="20.100000000000001" customHeight="1">
      <c r="A11" s="374"/>
      <c r="B11" s="372"/>
      <c r="C11" s="372"/>
      <c r="D11" s="372"/>
      <c r="E11" s="372"/>
      <c r="F11" s="372"/>
      <c r="G11" s="372"/>
      <c r="H11" s="372"/>
      <c r="I11" s="372"/>
      <c r="J11" s="372"/>
      <c r="K11" s="372"/>
      <c r="L11" s="372"/>
      <c r="M11" s="372"/>
      <c r="N11" s="372"/>
      <c r="O11" s="372"/>
      <c r="P11" s="372"/>
      <c r="Q11" s="372"/>
      <c r="R11" s="372"/>
      <c r="S11" s="372"/>
      <c r="T11" s="372"/>
      <c r="U11" s="372"/>
      <c r="V11" s="372"/>
      <c r="W11" s="372"/>
      <c r="X11" s="372"/>
      <c r="Y11" s="372"/>
      <c r="Z11" s="372"/>
      <c r="AA11" s="372"/>
    </row>
    <row r="12" spans="1:29" ht="20.100000000000001" customHeight="1">
      <c r="A12" s="372"/>
      <c r="B12" s="372"/>
      <c r="C12" s="372"/>
      <c r="D12" s="372"/>
      <c r="E12" s="372"/>
      <c r="F12" s="372"/>
      <c r="G12" s="372"/>
      <c r="H12" s="372"/>
      <c r="I12" s="372"/>
      <c r="J12" s="372"/>
      <c r="K12" s="372"/>
      <c r="L12" s="372"/>
      <c r="M12" s="372"/>
      <c r="N12" s="372"/>
      <c r="O12" s="372"/>
      <c r="P12" s="372"/>
      <c r="Q12" s="372"/>
      <c r="R12" s="372"/>
      <c r="S12" s="372"/>
      <c r="T12" s="372"/>
      <c r="U12" s="372"/>
      <c r="V12" s="372"/>
      <c r="W12" s="372"/>
      <c r="X12" s="372"/>
      <c r="Y12" s="372"/>
      <c r="Z12" s="372"/>
      <c r="AA12" s="372"/>
    </row>
    <row r="13" spans="1:29" ht="19.5" customHeight="1">
      <c r="A13" s="372"/>
      <c r="B13" s="372"/>
      <c r="C13" s="372"/>
      <c r="D13" s="372"/>
      <c r="E13" s="372"/>
      <c r="F13" s="372"/>
      <c r="G13" s="372"/>
      <c r="H13" s="372"/>
      <c r="I13" s="372"/>
      <c r="J13" s="372"/>
      <c r="K13" s="372"/>
      <c r="L13" s="372"/>
      <c r="M13" s="372"/>
      <c r="N13" s="372"/>
      <c r="O13" s="372"/>
      <c r="P13" s="372"/>
      <c r="Q13" s="372"/>
      <c r="R13" s="372"/>
      <c r="S13" s="372"/>
      <c r="T13" s="372"/>
      <c r="U13" s="372"/>
      <c r="V13" s="372"/>
      <c r="W13" s="372"/>
      <c r="X13" s="372"/>
      <c r="Y13" s="372"/>
      <c r="Z13" s="372"/>
      <c r="AA13" s="372"/>
    </row>
    <row r="14" spans="1:29" ht="51.75" customHeight="1">
      <c r="A14" s="527" t="s">
        <v>5</v>
      </c>
      <c r="B14" s="527"/>
      <c r="C14" s="527"/>
      <c r="D14" s="527"/>
      <c r="E14" s="527"/>
      <c r="F14" s="527"/>
      <c r="G14" s="527"/>
      <c r="H14" s="527"/>
      <c r="I14" s="527"/>
      <c r="J14" s="527"/>
      <c r="K14" s="527"/>
      <c r="L14" s="527"/>
      <c r="M14" s="527"/>
      <c r="N14" s="527"/>
      <c r="O14" s="527"/>
      <c r="P14" s="527"/>
      <c r="Q14" s="527"/>
      <c r="R14" s="527"/>
      <c r="S14" s="527"/>
      <c r="T14" s="527"/>
      <c r="U14" s="527"/>
      <c r="V14" s="527"/>
      <c r="W14" s="527"/>
      <c r="X14" s="527"/>
      <c r="Y14" s="527"/>
      <c r="Z14" s="527"/>
      <c r="AA14" s="373"/>
    </row>
    <row r="15" spans="1:29" ht="13.5" customHeight="1">
      <c r="A15" s="370"/>
      <c r="B15" s="372"/>
      <c r="C15" s="372"/>
      <c r="D15" s="372"/>
      <c r="E15" s="372"/>
      <c r="F15" s="372"/>
      <c r="G15" s="372"/>
      <c r="H15" s="372"/>
      <c r="I15" s="372"/>
      <c r="J15" s="372"/>
      <c r="K15" s="372"/>
      <c r="L15" s="372"/>
      <c r="M15" s="372"/>
      <c r="N15" s="372"/>
      <c r="O15" s="372"/>
      <c r="P15" s="372"/>
      <c r="Q15" s="372"/>
      <c r="R15" s="372"/>
      <c r="S15" s="372"/>
      <c r="T15" s="372"/>
      <c r="U15" s="372"/>
      <c r="V15" s="372"/>
      <c r="W15" s="372"/>
      <c r="X15" s="372"/>
      <c r="Y15" s="372"/>
      <c r="Z15" s="372"/>
      <c r="AA15" s="372"/>
    </row>
    <row r="16" spans="1:29" ht="13.5" customHeight="1">
      <c r="A16" s="370"/>
      <c r="B16" s="372"/>
      <c r="C16" s="372"/>
      <c r="D16" s="372"/>
      <c r="E16" s="372"/>
      <c r="F16" s="372"/>
      <c r="G16" s="372"/>
      <c r="H16" s="372"/>
      <c r="I16" s="372"/>
      <c r="J16" s="372"/>
      <c r="K16" s="372"/>
      <c r="L16" s="372"/>
      <c r="M16" s="372"/>
      <c r="N16" s="372"/>
      <c r="O16" s="372"/>
      <c r="P16" s="372"/>
      <c r="Q16" s="372"/>
      <c r="R16" s="372"/>
      <c r="S16" s="372"/>
      <c r="T16" s="372"/>
      <c r="U16" s="372"/>
      <c r="V16" s="372"/>
      <c r="W16" s="372"/>
      <c r="X16" s="372"/>
      <c r="Y16" s="372"/>
      <c r="Z16" s="372"/>
      <c r="AA16" s="372"/>
    </row>
    <row r="17" spans="1:27" ht="13.5" customHeight="1">
      <c r="A17" s="370"/>
      <c r="B17" s="372"/>
      <c r="C17" s="372"/>
      <c r="D17" s="372"/>
      <c r="E17" s="372"/>
      <c r="F17" s="372"/>
      <c r="G17" s="372"/>
      <c r="H17" s="372"/>
      <c r="I17" s="372"/>
      <c r="J17" s="372"/>
      <c r="K17" s="372"/>
      <c r="L17" s="372"/>
      <c r="M17" s="372"/>
      <c r="N17" s="372"/>
      <c r="O17" s="372"/>
      <c r="P17" s="372"/>
      <c r="Q17" s="372"/>
      <c r="R17" s="372"/>
      <c r="S17" s="372"/>
      <c r="T17" s="372"/>
      <c r="U17" s="372"/>
      <c r="V17" s="372"/>
      <c r="W17" s="372"/>
      <c r="X17" s="372"/>
      <c r="Y17" s="372"/>
      <c r="Z17" s="372"/>
      <c r="AA17" s="372"/>
    </row>
    <row r="18" spans="1:27" ht="13.5" customHeight="1">
      <c r="A18" s="370"/>
      <c r="B18" s="372"/>
      <c r="C18" s="372"/>
      <c r="D18" s="372"/>
      <c r="E18" s="372"/>
      <c r="F18" s="372"/>
      <c r="G18" s="372"/>
      <c r="H18" s="372"/>
      <c r="I18" s="372"/>
      <c r="J18" s="372"/>
      <c r="K18" s="372"/>
      <c r="L18" s="372"/>
      <c r="M18" s="372"/>
      <c r="N18" s="372"/>
      <c r="O18" s="372"/>
      <c r="P18" s="372"/>
      <c r="Q18" s="372"/>
      <c r="R18" s="372"/>
      <c r="S18" s="372"/>
      <c r="T18" s="372"/>
      <c r="U18" s="372"/>
      <c r="V18" s="372"/>
      <c r="W18" s="372"/>
      <c r="X18" s="372"/>
      <c r="Y18" s="372"/>
      <c r="Z18" s="372"/>
      <c r="AA18" s="372"/>
    </row>
    <row r="19" spans="1:27" ht="13.5" customHeight="1">
      <c r="A19" s="370"/>
      <c r="B19" s="372"/>
      <c r="C19" s="372"/>
      <c r="D19" s="372"/>
      <c r="E19" s="372"/>
      <c r="F19" s="372"/>
      <c r="G19" s="372"/>
      <c r="H19" s="372"/>
      <c r="I19" s="372"/>
      <c r="J19" s="372"/>
      <c r="K19" s="372"/>
      <c r="L19" s="372"/>
      <c r="M19" s="372"/>
      <c r="N19" s="372"/>
      <c r="O19" s="372"/>
      <c r="P19" s="372"/>
      <c r="Q19" s="372"/>
      <c r="R19" s="372"/>
      <c r="S19" s="372"/>
      <c r="T19" s="372"/>
      <c r="U19" s="372"/>
      <c r="V19" s="372"/>
      <c r="W19" s="372"/>
      <c r="X19" s="372"/>
      <c r="Y19" s="372"/>
      <c r="Z19" s="372"/>
      <c r="AA19" s="372"/>
    </row>
    <row r="20" spans="1:27" ht="13.5" customHeight="1">
      <c r="A20" s="370"/>
      <c r="B20" s="372"/>
      <c r="C20" s="372"/>
      <c r="D20" s="372"/>
      <c r="E20" s="372"/>
      <c r="F20" s="372"/>
      <c r="G20" s="372"/>
      <c r="H20" s="372"/>
      <c r="I20" s="372"/>
      <c r="J20" s="372"/>
      <c r="K20" s="372"/>
      <c r="L20" s="372"/>
      <c r="M20" s="372"/>
      <c r="N20" s="372"/>
      <c r="O20" s="372"/>
      <c r="P20" s="372"/>
      <c r="Q20" s="372"/>
      <c r="R20" s="372"/>
      <c r="S20" s="372"/>
      <c r="T20" s="372"/>
      <c r="U20" s="372"/>
      <c r="V20" s="372"/>
      <c r="W20" s="372"/>
      <c r="X20" s="372"/>
      <c r="Y20" s="372"/>
      <c r="Z20" s="372"/>
      <c r="AA20" s="372"/>
    </row>
    <row r="21" spans="1:27" ht="13.5" customHeight="1">
      <c r="A21" s="370"/>
      <c r="B21" s="372"/>
      <c r="C21" s="372"/>
      <c r="D21" s="372"/>
      <c r="E21" s="372"/>
      <c r="F21" s="372"/>
      <c r="G21" s="372"/>
      <c r="H21" s="372"/>
      <c r="I21" s="372"/>
      <c r="J21" s="372"/>
      <c r="K21" s="372"/>
      <c r="L21" s="372"/>
      <c r="M21" s="372"/>
      <c r="N21" s="372"/>
      <c r="O21" s="372"/>
      <c r="P21" s="372"/>
      <c r="Q21" s="372"/>
      <c r="R21" s="372"/>
      <c r="S21" s="372"/>
      <c r="T21" s="372"/>
      <c r="U21" s="372"/>
      <c r="V21" s="372"/>
      <c r="W21" s="372"/>
      <c r="X21" s="372"/>
      <c r="Y21" s="372"/>
      <c r="Z21" s="372"/>
      <c r="AA21" s="372"/>
    </row>
    <row r="22" spans="1:27" ht="13.5" customHeight="1">
      <c r="A22" s="370"/>
      <c r="B22" s="372"/>
      <c r="C22" s="372"/>
      <c r="D22" s="372"/>
      <c r="E22" s="372"/>
      <c r="F22" s="372"/>
      <c r="G22" s="372"/>
      <c r="H22" s="372"/>
      <c r="I22" s="372"/>
      <c r="J22" s="372"/>
      <c r="K22" s="372"/>
      <c r="L22" s="372"/>
      <c r="M22" s="372"/>
      <c r="N22" s="372"/>
      <c r="O22" s="372"/>
      <c r="P22" s="372"/>
      <c r="Q22" s="372"/>
      <c r="R22" s="372"/>
      <c r="S22" s="372"/>
      <c r="T22" s="372"/>
      <c r="U22" s="372"/>
      <c r="V22" s="372"/>
      <c r="W22" s="372"/>
      <c r="X22" s="372"/>
      <c r="Y22" s="372"/>
      <c r="Z22" s="372"/>
      <c r="AA22" s="372"/>
    </row>
    <row r="23" spans="1:27" ht="13.5" customHeight="1">
      <c r="A23" s="370"/>
      <c r="B23" s="372"/>
      <c r="C23" s="372"/>
      <c r="D23" s="372"/>
      <c r="E23" s="372"/>
      <c r="F23" s="372"/>
      <c r="G23" s="372"/>
      <c r="H23" s="372"/>
      <c r="I23" s="372"/>
      <c r="J23" s="372"/>
      <c r="K23" s="372"/>
      <c r="L23" s="372"/>
      <c r="M23" s="372"/>
      <c r="N23" s="372"/>
      <c r="O23" s="372"/>
      <c r="P23" s="372"/>
      <c r="Q23" s="372"/>
      <c r="R23" s="372"/>
      <c r="S23" s="372"/>
      <c r="T23" s="372"/>
      <c r="U23" s="372"/>
      <c r="V23" s="372"/>
      <c r="W23" s="372"/>
      <c r="X23" s="372"/>
      <c r="Y23" s="372"/>
      <c r="Z23" s="372"/>
      <c r="AA23" s="372"/>
    </row>
    <row r="24" spans="1:27" ht="13.5" customHeight="1">
      <c r="A24" s="370"/>
      <c r="B24" s="372"/>
      <c r="C24" s="372"/>
      <c r="D24" s="372"/>
      <c r="E24" s="372"/>
      <c r="F24" s="372"/>
      <c r="G24" s="372"/>
      <c r="H24" s="372"/>
      <c r="I24" s="372"/>
      <c r="J24" s="372"/>
      <c r="K24" s="372"/>
      <c r="L24" s="372"/>
      <c r="M24" s="372"/>
      <c r="N24" s="372"/>
      <c r="O24" s="372"/>
      <c r="P24" s="372"/>
      <c r="Q24" s="372"/>
      <c r="R24" s="372"/>
      <c r="S24" s="372"/>
      <c r="T24" s="372"/>
      <c r="U24" s="372"/>
      <c r="V24" s="372"/>
      <c r="W24" s="372"/>
      <c r="X24" s="372"/>
      <c r="Y24" s="372"/>
      <c r="Z24" s="372"/>
      <c r="AA24" s="372"/>
    </row>
    <row r="25" spans="1:27" ht="13.5" customHeight="1">
      <c r="A25" s="370"/>
      <c r="B25" s="372"/>
      <c r="C25" s="372"/>
      <c r="D25" s="372"/>
      <c r="E25" s="372"/>
      <c r="F25" s="372"/>
      <c r="G25" s="372"/>
      <c r="H25" s="372"/>
      <c r="I25" s="372"/>
      <c r="J25" s="372"/>
      <c r="K25" s="372"/>
      <c r="L25" s="372"/>
      <c r="M25" s="372"/>
      <c r="N25" s="372"/>
      <c r="O25" s="372"/>
      <c r="P25" s="372"/>
      <c r="Q25" s="372"/>
      <c r="R25" s="372"/>
      <c r="S25" s="372"/>
      <c r="T25" s="372"/>
      <c r="U25" s="372"/>
      <c r="V25" s="372"/>
      <c r="W25" s="372"/>
      <c r="X25" s="372"/>
      <c r="Y25" s="372"/>
      <c r="Z25" s="372"/>
      <c r="AA25" s="372"/>
    </row>
    <row r="26" spans="1:27" ht="13.5" customHeight="1">
      <c r="A26" s="370"/>
      <c r="B26" s="372"/>
      <c r="C26" s="372"/>
      <c r="D26" s="372"/>
      <c r="E26" s="372"/>
      <c r="F26" s="372"/>
      <c r="G26" s="372"/>
      <c r="H26" s="372"/>
      <c r="I26" s="372"/>
      <c r="J26" s="372"/>
      <c r="K26" s="372"/>
      <c r="L26" s="372"/>
      <c r="M26" s="372"/>
      <c r="N26" s="372"/>
      <c r="O26" s="372"/>
      <c r="P26" s="372"/>
      <c r="Q26" s="372"/>
      <c r="R26" s="372"/>
      <c r="S26" s="372"/>
      <c r="T26" s="372"/>
      <c r="U26" s="372"/>
      <c r="V26" s="372"/>
      <c r="W26" s="372"/>
      <c r="X26" s="372"/>
      <c r="Y26" s="372"/>
      <c r="Z26" s="372"/>
      <c r="AA26" s="372"/>
    </row>
    <row r="27" spans="1:27" ht="13.5" customHeight="1">
      <c r="A27" s="370"/>
      <c r="B27" s="372"/>
      <c r="C27" s="372"/>
      <c r="D27" s="372"/>
      <c r="E27" s="372"/>
      <c r="F27" s="372"/>
      <c r="G27" s="372"/>
      <c r="H27" s="372"/>
      <c r="I27" s="372"/>
      <c r="J27" s="372"/>
      <c r="K27" s="372"/>
      <c r="L27" s="372"/>
      <c r="M27" s="372"/>
      <c r="N27" s="372"/>
      <c r="O27" s="372"/>
      <c r="P27" s="372"/>
      <c r="Q27" s="372"/>
      <c r="R27" s="372"/>
      <c r="S27" s="372"/>
      <c r="T27" s="372"/>
      <c r="U27" s="372"/>
      <c r="V27" s="372"/>
      <c r="W27" s="372"/>
      <c r="X27" s="372"/>
      <c r="Y27" s="372"/>
      <c r="Z27" s="372"/>
      <c r="AA27" s="372"/>
    </row>
    <row r="28" spans="1:27" ht="13.5" customHeight="1">
      <c r="A28" s="370"/>
      <c r="B28" s="372"/>
      <c r="C28" s="372"/>
      <c r="D28" s="372"/>
      <c r="E28" s="372"/>
      <c r="F28" s="372"/>
      <c r="G28" s="372"/>
      <c r="H28" s="372"/>
      <c r="I28" s="372"/>
      <c r="J28" s="372"/>
      <c r="K28" s="372"/>
      <c r="L28" s="372"/>
      <c r="M28" s="372"/>
      <c r="N28" s="372"/>
      <c r="O28" s="372"/>
      <c r="P28" s="372"/>
      <c r="Q28" s="372"/>
      <c r="R28" s="372"/>
      <c r="S28" s="372"/>
      <c r="T28" s="372"/>
      <c r="U28" s="372"/>
      <c r="V28" s="372"/>
      <c r="W28" s="372"/>
      <c r="X28" s="372"/>
      <c r="Y28" s="372"/>
      <c r="Z28" s="372"/>
      <c r="AA28" s="372"/>
    </row>
    <row r="29" spans="1:27" ht="10.5" customHeight="1">
      <c r="A29" s="370"/>
      <c r="B29" s="372"/>
      <c r="C29" s="372"/>
      <c r="D29" s="372"/>
      <c r="E29" s="372"/>
      <c r="F29" s="372"/>
      <c r="G29" s="372"/>
      <c r="H29" s="372"/>
      <c r="I29" s="372"/>
      <c r="J29" s="372"/>
      <c r="K29" s="372"/>
      <c r="L29" s="372"/>
      <c r="M29" s="372"/>
      <c r="N29" s="372"/>
      <c r="O29" s="372"/>
      <c r="P29" s="372"/>
      <c r="Q29" s="372"/>
      <c r="R29" s="372"/>
      <c r="S29" s="372"/>
      <c r="T29" s="372"/>
      <c r="U29" s="372"/>
      <c r="V29" s="372"/>
      <c r="W29" s="372"/>
      <c r="X29" s="372"/>
      <c r="Y29" s="372"/>
      <c r="Z29" s="372"/>
      <c r="AA29" s="372"/>
    </row>
    <row r="30" spans="1:27" ht="19.5" customHeight="1">
      <c r="A30" s="375" t="s">
        <v>6</v>
      </c>
      <c r="B30" s="372"/>
      <c r="C30" s="372"/>
      <c r="D30" s="372"/>
      <c r="E30" s="372"/>
      <c r="F30" s="372"/>
      <c r="G30" s="372"/>
      <c r="H30" s="372"/>
      <c r="I30" s="372"/>
      <c r="J30" s="372"/>
      <c r="K30" s="372"/>
      <c r="L30" s="372"/>
      <c r="M30" s="372"/>
      <c r="N30" s="372"/>
      <c r="O30" s="372"/>
      <c r="P30" s="372"/>
      <c r="Q30" s="372"/>
      <c r="R30" s="372"/>
      <c r="S30" s="372"/>
      <c r="T30" s="372"/>
      <c r="U30" s="372"/>
      <c r="V30" s="372"/>
      <c r="W30" s="372"/>
      <c r="X30" s="372"/>
      <c r="Y30" s="372"/>
      <c r="Z30" s="372"/>
      <c r="AA30" s="372"/>
    </row>
    <row r="31" spans="1:27" ht="20.100000000000001" customHeight="1" thickBot="1">
      <c r="A31" s="372"/>
      <c r="B31" s="370" t="s">
        <v>7</v>
      </c>
      <c r="C31" s="372"/>
      <c r="D31" s="372"/>
      <c r="E31" s="372"/>
      <c r="F31" s="372"/>
      <c r="G31" s="372"/>
      <c r="H31" s="372"/>
      <c r="I31" s="372"/>
      <c r="J31" s="372"/>
      <c r="K31" s="372"/>
      <c r="L31" s="372"/>
      <c r="M31" s="372"/>
      <c r="N31" s="372"/>
      <c r="O31" s="372"/>
      <c r="P31" s="372"/>
      <c r="Q31" s="372"/>
      <c r="R31" s="372"/>
      <c r="S31" s="372"/>
      <c r="T31" s="372"/>
      <c r="U31" s="372"/>
      <c r="V31" s="372"/>
      <c r="W31" s="372"/>
      <c r="X31" s="372"/>
      <c r="Y31" s="372"/>
      <c r="Z31" s="372"/>
      <c r="AA31" s="372"/>
    </row>
    <row r="32" spans="1:27" ht="20.100000000000001" customHeight="1" thickBot="1">
      <c r="A32" s="372"/>
      <c r="B32" s="376" t="s">
        <v>8</v>
      </c>
      <c r="C32" s="553" t="s">
        <v>9</v>
      </c>
      <c r="D32" s="554"/>
      <c r="E32" s="554"/>
      <c r="F32" s="554"/>
      <c r="G32" s="554"/>
      <c r="H32" s="554"/>
      <c r="I32" s="554"/>
      <c r="J32" s="554"/>
      <c r="K32" s="554"/>
      <c r="L32" s="555"/>
      <c r="M32" s="372"/>
      <c r="N32" s="372"/>
      <c r="O32" s="372"/>
      <c r="P32" s="372"/>
      <c r="Q32" s="372"/>
      <c r="R32" s="372"/>
      <c r="S32" s="372"/>
      <c r="T32" s="372"/>
      <c r="U32" s="372"/>
      <c r="V32" s="372"/>
      <c r="W32" s="372"/>
      <c r="X32" s="372"/>
      <c r="Y32" s="372"/>
      <c r="Z32" s="372"/>
      <c r="AA32" s="372"/>
    </row>
    <row r="33" spans="1:29" ht="15" customHeight="1">
      <c r="A33" s="372"/>
      <c r="B33" s="372"/>
      <c r="C33" s="372"/>
      <c r="D33" s="372"/>
      <c r="E33" s="372"/>
      <c r="F33" s="372"/>
      <c r="G33" s="372"/>
      <c r="H33" s="372"/>
      <c r="I33" s="372"/>
      <c r="J33" s="372"/>
      <c r="K33" s="372"/>
      <c r="L33" s="372"/>
      <c r="M33" s="372"/>
      <c r="N33" s="372"/>
      <c r="O33" s="372"/>
      <c r="P33" s="372"/>
      <c r="Q33" s="372"/>
      <c r="R33" s="372"/>
      <c r="S33" s="372"/>
      <c r="T33" s="372"/>
      <c r="U33" s="372"/>
      <c r="V33" s="372"/>
      <c r="W33" s="372"/>
      <c r="X33" s="372"/>
      <c r="Y33" s="372"/>
      <c r="Z33" s="372"/>
      <c r="AA33" s="372"/>
    </row>
    <row r="34" spans="1:29" ht="20.100000000000001" customHeight="1">
      <c r="A34" s="375" t="s">
        <v>10</v>
      </c>
      <c r="B34" s="372"/>
      <c r="C34" s="372"/>
      <c r="D34" s="372"/>
      <c r="E34" s="372"/>
      <c r="F34" s="372"/>
      <c r="G34" s="372"/>
      <c r="H34" s="372"/>
      <c r="I34" s="372"/>
      <c r="J34" s="372"/>
      <c r="K34" s="372"/>
      <c r="L34" s="372"/>
      <c r="M34" s="372"/>
      <c r="N34" s="372"/>
      <c r="O34" s="372"/>
      <c r="P34" s="372"/>
      <c r="Q34" s="372"/>
      <c r="R34" s="372"/>
      <c r="S34" s="372"/>
      <c r="T34" s="372"/>
      <c r="U34" s="372"/>
      <c r="V34" s="372"/>
      <c r="W34" s="372"/>
      <c r="X34" s="372"/>
      <c r="Y34" s="372"/>
      <c r="Z34" s="372"/>
      <c r="AA34" s="372"/>
    </row>
    <row r="35" spans="1:29" ht="20.100000000000001" customHeight="1" thickBot="1">
      <c r="A35" s="372"/>
      <c r="B35" s="370" t="s">
        <v>11</v>
      </c>
      <c r="C35" s="372"/>
      <c r="D35" s="372"/>
      <c r="E35" s="372"/>
      <c r="F35" s="372"/>
      <c r="G35" s="372"/>
      <c r="H35" s="372"/>
      <c r="I35" s="372"/>
      <c r="J35" s="372"/>
      <c r="K35" s="372"/>
      <c r="L35" s="372"/>
      <c r="M35" s="372"/>
      <c r="N35" s="372"/>
      <c r="O35" s="372"/>
      <c r="P35" s="372"/>
      <c r="Q35" s="372"/>
      <c r="R35" s="372"/>
      <c r="S35" s="372"/>
      <c r="T35" s="372"/>
      <c r="U35" s="372"/>
      <c r="V35" s="372"/>
      <c r="W35" s="372"/>
      <c r="X35" s="372"/>
      <c r="Y35" s="372"/>
      <c r="Z35" s="372"/>
      <c r="AA35" s="372"/>
    </row>
    <row r="36" spans="1:29" ht="20.100000000000001" customHeight="1">
      <c r="A36" s="372"/>
      <c r="B36" s="377" t="s">
        <v>12</v>
      </c>
      <c r="C36" s="528" t="s">
        <v>13</v>
      </c>
      <c r="D36" s="528"/>
      <c r="E36" s="528"/>
      <c r="F36" s="528"/>
      <c r="G36" s="528"/>
      <c r="H36" s="528"/>
      <c r="I36" s="528"/>
      <c r="J36" s="528"/>
      <c r="K36" s="528"/>
      <c r="L36" s="529"/>
      <c r="M36" s="556" t="s">
        <v>14</v>
      </c>
      <c r="N36" s="557"/>
      <c r="O36" s="557"/>
      <c r="P36" s="557"/>
      <c r="Q36" s="557"/>
      <c r="R36" s="557"/>
      <c r="S36" s="557"/>
      <c r="T36" s="557"/>
      <c r="U36" s="557"/>
      <c r="V36" s="557"/>
      <c r="W36" s="558"/>
      <c r="X36" s="559"/>
      <c r="Y36" s="372"/>
      <c r="Z36" s="372"/>
      <c r="AA36" s="372"/>
    </row>
    <row r="37" spans="1:29" ht="20.100000000000001" customHeight="1" thickBot="1">
      <c r="A37" s="372"/>
      <c r="B37" s="378"/>
      <c r="C37" s="528" t="s">
        <v>15</v>
      </c>
      <c r="D37" s="528"/>
      <c r="E37" s="528"/>
      <c r="F37" s="528"/>
      <c r="G37" s="528"/>
      <c r="H37" s="528"/>
      <c r="I37" s="528"/>
      <c r="J37" s="528"/>
      <c r="K37" s="528"/>
      <c r="L37" s="529"/>
      <c r="M37" s="544" t="s">
        <v>14</v>
      </c>
      <c r="N37" s="545"/>
      <c r="O37" s="545"/>
      <c r="P37" s="545"/>
      <c r="Q37" s="545"/>
      <c r="R37" s="545"/>
      <c r="S37" s="545"/>
      <c r="T37" s="545"/>
      <c r="U37" s="539"/>
      <c r="V37" s="539"/>
      <c r="W37" s="540"/>
      <c r="X37" s="541"/>
      <c r="Y37" s="372"/>
      <c r="Z37" s="372"/>
      <c r="AA37" s="372"/>
      <c r="AC37" t="s">
        <v>16</v>
      </c>
    </row>
    <row r="38" spans="1:29" ht="20.100000000000001" customHeight="1" thickBot="1">
      <c r="A38" s="372"/>
      <c r="B38" s="377" t="s">
        <v>17</v>
      </c>
      <c r="C38" s="528" t="s">
        <v>18</v>
      </c>
      <c r="D38" s="528"/>
      <c r="E38" s="528"/>
      <c r="F38" s="528"/>
      <c r="G38" s="528"/>
      <c r="H38" s="528"/>
      <c r="I38" s="528"/>
      <c r="J38" s="528"/>
      <c r="K38" s="528"/>
      <c r="L38" s="529"/>
      <c r="M38" s="1">
        <v>1</v>
      </c>
      <c r="N38" s="2">
        <v>0</v>
      </c>
      <c r="O38" s="2">
        <v>0</v>
      </c>
      <c r="P38" s="379" t="s">
        <v>19</v>
      </c>
      <c r="Q38" s="2">
        <v>1</v>
      </c>
      <c r="R38" s="2">
        <v>2</v>
      </c>
      <c r="S38" s="2">
        <v>3</v>
      </c>
      <c r="T38" s="3">
        <v>4</v>
      </c>
      <c r="U38" s="380"/>
      <c r="V38" s="381"/>
      <c r="W38" s="381"/>
      <c r="X38" s="381"/>
      <c r="Y38" s="372"/>
      <c r="Z38" s="372"/>
      <c r="AA38" s="372"/>
      <c r="AC38" t="str">
        <f>CONCATENATE(M38,N38,O38,P38,Q38,R38,S38,T38)</f>
        <v>100－1234</v>
      </c>
    </row>
    <row r="39" spans="1:29" ht="20.100000000000001" customHeight="1">
      <c r="A39" s="372"/>
      <c r="B39" s="382"/>
      <c r="C39" s="528" t="s">
        <v>20</v>
      </c>
      <c r="D39" s="528"/>
      <c r="E39" s="528"/>
      <c r="F39" s="528"/>
      <c r="G39" s="528"/>
      <c r="H39" s="528"/>
      <c r="I39" s="528"/>
      <c r="J39" s="528"/>
      <c r="K39" s="528"/>
      <c r="L39" s="529"/>
      <c r="M39" s="544" t="s">
        <v>21</v>
      </c>
      <c r="N39" s="545"/>
      <c r="O39" s="545"/>
      <c r="P39" s="545"/>
      <c r="Q39" s="545"/>
      <c r="R39" s="545"/>
      <c r="S39" s="545"/>
      <c r="T39" s="545"/>
      <c r="U39" s="531"/>
      <c r="V39" s="531"/>
      <c r="W39" s="532"/>
      <c r="X39" s="533"/>
      <c r="Y39" s="372"/>
      <c r="Z39" s="372"/>
      <c r="AA39" s="372"/>
    </row>
    <row r="40" spans="1:29" ht="20.100000000000001" customHeight="1">
      <c r="A40" s="372"/>
      <c r="B40" s="378"/>
      <c r="C40" s="528" t="s">
        <v>22</v>
      </c>
      <c r="D40" s="528"/>
      <c r="E40" s="528"/>
      <c r="F40" s="528"/>
      <c r="G40" s="528"/>
      <c r="H40" s="528"/>
      <c r="I40" s="528"/>
      <c r="J40" s="528"/>
      <c r="K40" s="528"/>
      <c r="L40" s="529"/>
      <c r="M40" s="544" t="s">
        <v>23</v>
      </c>
      <c r="N40" s="545"/>
      <c r="O40" s="545"/>
      <c r="P40" s="545"/>
      <c r="Q40" s="545"/>
      <c r="R40" s="545"/>
      <c r="S40" s="545"/>
      <c r="T40" s="545"/>
      <c r="U40" s="545"/>
      <c r="V40" s="545"/>
      <c r="W40" s="546"/>
      <c r="X40" s="547"/>
      <c r="Y40" s="372"/>
      <c r="Z40" s="372"/>
      <c r="AA40" s="372"/>
    </row>
    <row r="41" spans="1:29" ht="20.100000000000001" customHeight="1">
      <c r="A41" s="372"/>
      <c r="B41" s="377" t="s">
        <v>24</v>
      </c>
      <c r="C41" s="528" t="s">
        <v>25</v>
      </c>
      <c r="D41" s="528"/>
      <c r="E41" s="528"/>
      <c r="F41" s="528"/>
      <c r="G41" s="528"/>
      <c r="H41" s="528"/>
      <c r="I41" s="528"/>
      <c r="J41" s="528"/>
      <c r="K41" s="528"/>
      <c r="L41" s="529"/>
      <c r="M41" s="544" t="s">
        <v>26</v>
      </c>
      <c r="N41" s="545"/>
      <c r="O41" s="545"/>
      <c r="P41" s="545"/>
      <c r="Q41" s="545"/>
      <c r="R41" s="545"/>
      <c r="S41" s="545"/>
      <c r="T41" s="545"/>
      <c r="U41" s="545"/>
      <c r="V41" s="545"/>
      <c r="W41" s="546"/>
      <c r="X41" s="547"/>
      <c r="Y41" s="372"/>
      <c r="Z41" s="372"/>
      <c r="AA41" s="372"/>
    </row>
    <row r="42" spans="1:29" ht="20.100000000000001" customHeight="1">
      <c r="A42" s="372"/>
      <c r="B42" s="378"/>
      <c r="C42" s="528" t="s">
        <v>27</v>
      </c>
      <c r="D42" s="528"/>
      <c r="E42" s="528"/>
      <c r="F42" s="528"/>
      <c r="G42" s="528"/>
      <c r="H42" s="528"/>
      <c r="I42" s="528"/>
      <c r="J42" s="528"/>
      <c r="K42" s="528"/>
      <c r="L42" s="529"/>
      <c r="M42" s="538" t="s">
        <v>28</v>
      </c>
      <c r="N42" s="539"/>
      <c r="O42" s="539"/>
      <c r="P42" s="539"/>
      <c r="Q42" s="539"/>
      <c r="R42" s="539"/>
      <c r="S42" s="539"/>
      <c r="T42" s="539"/>
      <c r="U42" s="539"/>
      <c r="V42" s="539"/>
      <c r="W42" s="540"/>
      <c r="X42" s="541"/>
      <c r="Y42" s="372"/>
      <c r="Z42" s="372"/>
      <c r="AA42" s="372"/>
    </row>
    <row r="43" spans="1:29" ht="20.100000000000001" customHeight="1">
      <c r="A43" s="372"/>
      <c r="B43" s="542" t="s">
        <v>29</v>
      </c>
      <c r="C43" s="528" t="s">
        <v>13</v>
      </c>
      <c r="D43" s="528"/>
      <c r="E43" s="528"/>
      <c r="F43" s="528"/>
      <c r="G43" s="528"/>
      <c r="H43" s="528"/>
      <c r="I43" s="528"/>
      <c r="J43" s="528"/>
      <c r="K43" s="528"/>
      <c r="L43" s="529"/>
      <c r="M43" s="544" t="s">
        <v>30</v>
      </c>
      <c r="N43" s="545"/>
      <c r="O43" s="545"/>
      <c r="P43" s="545"/>
      <c r="Q43" s="545"/>
      <c r="R43" s="545"/>
      <c r="S43" s="545"/>
      <c r="T43" s="545"/>
      <c r="U43" s="545"/>
      <c r="V43" s="545"/>
      <c r="W43" s="546"/>
      <c r="X43" s="547"/>
      <c r="Y43" s="372"/>
      <c r="Z43" s="372"/>
      <c r="AA43" s="372"/>
    </row>
    <row r="44" spans="1:29" ht="20.100000000000001" customHeight="1">
      <c r="A44" s="372"/>
      <c r="B44" s="543"/>
      <c r="C44" s="548" t="s">
        <v>27</v>
      </c>
      <c r="D44" s="548"/>
      <c r="E44" s="548"/>
      <c r="F44" s="548"/>
      <c r="G44" s="548"/>
      <c r="H44" s="548"/>
      <c r="I44" s="548"/>
      <c r="J44" s="548"/>
      <c r="K44" s="548"/>
      <c r="L44" s="548"/>
      <c r="M44" s="544" t="s">
        <v>31</v>
      </c>
      <c r="N44" s="545"/>
      <c r="O44" s="545"/>
      <c r="P44" s="545"/>
      <c r="Q44" s="545"/>
      <c r="R44" s="545"/>
      <c r="S44" s="545"/>
      <c r="T44" s="545"/>
      <c r="U44" s="545"/>
      <c r="V44" s="545"/>
      <c r="W44" s="546"/>
      <c r="X44" s="547"/>
      <c r="Y44" s="372"/>
      <c r="Z44" s="372"/>
      <c r="AA44" s="372"/>
    </row>
    <row r="45" spans="1:29" ht="20.100000000000001" customHeight="1">
      <c r="A45" s="372"/>
      <c r="B45" s="377" t="s">
        <v>32</v>
      </c>
      <c r="C45" s="528" t="s">
        <v>33</v>
      </c>
      <c r="D45" s="528"/>
      <c r="E45" s="528"/>
      <c r="F45" s="528"/>
      <c r="G45" s="528"/>
      <c r="H45" s="528"/>
      <c r="I45" s="528"/>
      <c r="J45" s="528"/>
      <c r="K45" s="528"/>
      <c r="L45" s="529"/>
      <c r="M45" s="530" t="s">
        <v>34</v>
      </c>
      <c r="N45" s="531"/>
      <c r="O45" s="531"/>
      <c r="P45" s="531"/>
      <c r="Q45" s="531"/>
      <c r="R45" s="531"/>
      <c r="S45" s="531"/>
      <c r="T45" s="531"/>
      <c r="U45" s="531"/>
      <c r="V45" s="531"/>
      <c r="W45" s="532"/>
      <c r="X45" s="533"/>
      <c r="Y45" s="372"/>
      <c r="Z45" s="372"/>
      <c r="AA45" s="372"/>
    </row>
    <row r="46" spans="1:29" ht="20.100000000000001" customHeight="1" thickBot="1">
      <c r="A46" s="372"/>
      <c r="B46" s="383"/>
      <c r="C46" s="528" t="s">
        <v>35</v>
      </c>
      <c r="D46" s="528"/>
      <c r="E46" s="528"/>
      <c r="F46" s="528"/>
      <c r="G46" s="528"/>
      <c r="H46" s="528"/>
      <c r="I46" s="528"/>
      <c r="J46" s="528"/>
      <c r="K46" s="528"/>
      <c r="L46" s="529"/>
      <c r="M46" s="534" t="s">
        <v>36</v>
      </c>
      <c r="N46" s="535"/>
      <c r="O46" s="535"/>
      <c r="P46" s="535"/>
      <c r="Q46" s="535"/>
      <c r="R46" s="535"/>
      <c r="S46" s="535"/>
      <c r="T46" s="535"/>
      <c r="U46" s="535"/>
      <c r="V46" s="535"/>
      <c r="W46" s="536"/>
      <c r="X46" s="537"/>
      <c r="Y46" s="372"/>
      <c r="Z46" s="372"/>
      <c r="AA46" s="372"/>
    </row>
    <row r="47" spans="1:29" ht="16.5" customHeight="1">
      <c r="A47" s="372"/>
      <c r="B47" s="372"/>
      <c r="C47" s="372"/>
      <c r="D47" s="372"/>
      <c r="E47" s="372"/>
      <c r="F47" s="372"/>
      <c r="G47" s="372"/>
      <c r="H47" s="372"/>
      <c r="I47" s="372"/>
      <c r="J47" s="372"/>
      <c r="K47" s="372"/>
      <c r="L47" s="372"/>
      <c r="M47" s="372"/>
      <c r="N47" s="372"/>
      <c r="O47" s="372"/>
      <c r="P47" s="372"/>
      <c r="Q47" s="372"/>
      <c r="R47" s="372"/>
      <c r="S47" s="372"/>
      <c r="T47" s="372"/>
      <c r="U47" s="372"/>
      <c r="V47" s="372"/>
      <c r="W47" s="372"/>
      <c r="X47" s="372"/>
      <c r="Y47" s="372"/>
      <c r="Z47" s="372"/>
      <c r="AA47" s="372"/>
    </row>
    <row r="48" spans="1:29" ht="20.100000000000001" customHeight="1">
      <c r="A48" s="375" t="s">
        <v>37</v>
      </c>
      <c r="B48" s="372"/>
      <c r="C48" s="372"/>
      <c r="D48" s="372"/>
      <c r="E48" s="372"/>
      <c r="F48" s="372"/>
      <c r="G48" s="372"/>
      <c r="H48" s="372"/>
      <c r="I48" s="372"/>
      <c r="J48" s="372"/>
      <c r="K48" s="372"/>
      <c r="L48" s="372"/>
      <c r="M48" s="372"/>
      <c r="N48" s="372"/>
      <c r="O48" s="372"/>
      <c r="P48" s="372"/>
      <c r="Q48" s="372"/>
      <c r="R48" s="372"/>
      <c r="S48" s="372"/>
      <c r="T48" s="372"/>
      <c r="U48" s="372"/>
      <c r="V48" s="372"/>
      <c r="W48" s="372"/>
      <c r="X48" s="372"/>
      <c r="Y48" s="372"/>
      <c r="Z48" s="372"/>
      <c r="AA48" s="372"/>
    </row>
    <row r="49" spans="1:27" ht="14.4">
      <c r="A49" s="372"/>
      <c r="B49" s="370" t="s">
        <v>38</v>
      </c>
      <c r="C49" s="372"/>
      <c r="D49" s="372"/>
      <c r="E49" s="372"/>
      <c r="F49" s="372"/>
      <c r="G49" s="372"/>
      <c r="H49" s="372"/>
      <c r="I49" s="372"/>
      <c r="J49" s="372"/>
      <c r="K49" s="372"/>
      <c r="L49" s="372"/>
      <c r="M49" s="372"/>
      <c r="N49" s="372"/>
      <c r="O49" s="372"/>
      <c r="P49" s="372"/>
      <c r="Q49" s="372"/>
      <c r="R49" s="372"/>
      <c r="S49" s="372"/>
      <c r="T49" s="372"/>
      <c r="U49" s="372"/>
      <c r="V49" s="372"/>
      <c r="W49" s="372"/>
      <c r="X49" s="384"/>
      <c r="Y49" s="372"/>
      <c r="Z49" s="372"/>
      <c r="AA49" s="372"/>
    </row>
    <row r="50" spans="1:27" ht="13.2">
      <c r="A50" s="372"/>
      <c r="B50" s="385"/>
      <c r="C50" s="560"/>
      <c r="D50" s="560"/>
      <c r="E50" s="560"/>
      <c r="F50" s="560"/>
      <c r="G50" s="560"/>
      <c r="H50" s="560"/>
      <c r="I50" s="560"/>
      <c r="J50" s="560"/>
      <c r="K50" s="560"/>
      <c r="L50" s="560"/>
      <c r="M50" s="560"/>
      <c r="N50" s="560"/>
      <c r="O50" s="560"/>
      <c r="P50" s="560"/>
      <c r="Q50" s="560"/>
      <c r="R50" s="560"/>
      <c r="S50" s="560"/>
      <c r="T50" s="560"/>
      <c r="U50" s="560"/>
      <c r="V50" s="560"/>
      <c r="W50" s="560"/>
      <c r="X50" s="560"/>
      <c r="Y50" s="560"/>
      <c r="Z50" s="560"/>
      <c r="AA50" s="560"/>
    </row>
    <row r="51" spans="1:27" ht="28.5" customHeight="1">
      <c r="A51" s="372"/>
      <c r="B51" s="509" t="s">
        <v>39</v>
      </c>
      <c r="C51" s="509" t="s">
        <v>40</v>
      </c>
      <c r="D51" s="509"/>
      <c r="E51" s="509"/>
      <c r="F51" s="509"/>
      <c r="G51" s="509"/>
      <c r="H51" s="509"/>
      <c r="I51" s="509"/>
      <c r="J51" s="509"/>
      <c r="K51" s="509"/>
      <c r="L51" s="509"/>
      <c r="M51" s="509" t="s">
        <v>41</v>
      </c>
      <c r="N51" s="509"/>
      <c r="O51" s="509"/>
      <c r="P51" s="509"/>
      <c r="Q51" s="509"/>
      <c r="R51" s="521" t="s">
        <v>42</v>
      </c>
      <c r="S51" s="522"/>
      <c r="T51" s="522"/>
      <c r="U51" s="522"/>
      <c r="V51" s="522"/>
      <c r="W51" s="523"/>
      <c r="X51" s="509" t="s">
        <v>43</v>
      </c>
      <c r="Y51" s="551" t="s">
        <v>44</v>
      </c>
      <c r="Z51" s="386"/>
      <c r="AA51" s="386"/>
    </row>
    <row r="52" spans="1:27" ht="28.5" customHeight="1" thickBot="1">
      <c r="A52" s="372"/>
      <c r="B52" s="509"/>
      <c r="C52" s="510"/>
      <c r="D52" s="510"/>
      <c r="E52" s="510"/>
      <c r="F52" s="510"/>
      <c r="G52" s="510"/>
      <c r="H52" s="510"/>
      <c r="I52" s="510"/>
      <c r="J52" s="510"/>
      <c r="K52" s="510"/>
      <c r="L52" s="510"/>
      <c r="M52" s="510"/>
      <c r="N52" s="510"/>
      <c r="O52" s="510"/>
      <c r="P52" s="510"/>
      <c r="Q52" s="510"/>
      <c r="R52" s="514" t="s">
        <v>45</v>
      </c>
      <c r="S52" s="510"/>
      <c r="T52" s="510"/>
      <c r="U52" s="510"/>
      <c r="V52" s="510"/>
      <c r="W52" s="387" t="s">
        <v>46</v>
      </c>
      <c r="X52" s="510"/>
      <c r="Y52" s="552"/>
      <c r="Z52" s="384"/>
      <c r="AA52" s="384"/>
    </row>
    <row r="53" spans="1:27" ht="33.9" customHeight="1">
      <c r="A53" s="372"/>
      <c r="B53" s="388">
        <v>1</v>
      </c>
      <c r="C53" s="524">
        <v>1334567890</v>
      </c>
      <c r="D53" s="525"/>
      <c r="E53" s="525"/>
      <c r="F53" s="525"/>
      <c r="G53" s="525"/>
      <c r="H53" s="525"/>
      <c r="I53" s="525"/>
      <c r="J53" s="525"/>
      <c r="K53" s="525"/>
      <c r="L53" s="526"/>
      <c r="M53" s="515" t="s">
        <v>47</v>
      </c>
      <c r="N53" s="516"/>
      <c r="O53" s="516"/>
      <c r="P53" s="516"/>
      <c r="Q53" s="517"/>
      <c r="R53" s="518" t="s">
        <v>48</v>
      </c>
      <c r="S53" s="519"/>
      <c r="T53" s="519"/>
      <c r="U53" s="519"/>
      <c r="V53" s="520"/>
      <c r="W53" s="485" t="s">
        <v>49</v>
      </c>
      <c r="X53" s="122" t="s">
        <v>50</v>
      </c>
      <c r="Y53" s="486" t="s">
        <v>51</v>
      </c>
      <c r="Z53" s="389"/>
      <c r="AA53" s="390"/>
    </row>
    <row r="54" spans="1:27" ht="33.9" customHeight="1">
      <c r="A54" s="372"/>
      <c r="B54" s="391">
        <f>B53+1</f>
        <v>2</v>
      </c>
      <c r="C54" s="506">
        <v>1334567890</v>
      </c>
      <c r="D54" s="507"/>
      <c r="E54" s="507"/>
      <c r="F54" s="507"/>
      <c r="G54" s="507"/>
      <c r="H54" s="507"/>
      <c r="I54" s="507"/>
      <c r="J54" s="507"/>
      <c r="K54" s="507"/>
      <c r="L54" s="508"/>
      <c r="M54" s="511" t="s">
        <v>2302</v>
      </c>
      <c r="N54" s="512"/>
      <c r="O54" s="512"/>
      <c r="P54" s="512"/>
      <c r="Q54" s="513"/>
      <c r="R54" s="503" t="s">
        <v>48</v>
      </c>
      <c r="S54" s="504"/>
      <c r="T54" s="504"/>
      <c r="U54" s="504"/>
      <c r="V54" s="505"/>
      <c r="W54" s="458" t="s">
        <v>49</v>
      </c>
      <c r="X54" s="4" t="s">
        <v>50</v>
      </c>
      <c r="Y54" s="5" t="s">
        <v>52</v>
      </c>
      <c r="Z54" s="389"/>
      <c r="AA54" s="390"/>
    </row>
    <row r="55" spans="1:27" ht="33.9" customHeight="1">
      <c r="A55" s="372"/>
      <c r="B55" s="391">
        <f t="shared" ref="B55:B118" si="0">B54+1</f>
        <v>3</v>
      </c>
      <c r="C55" s="506">
        <v>1334567891</v>
      </c>
      <c r="D55" s="507"/>
      <c r="E55" s="507"/>
      <c r="F55" s="507"/>
      <c r="G55" s="507"/>
      <c r="H55" s="507"/>
      <c r="I55" s="507"/>
      <c r="J55" s="507"/>
      <c r="K55" s="507"/>
      <c r="L55" s="508"/>
      <c r="M55" s="503" t="s">
        <v>47</v>
      </c>
      <c r="N55" s="504"/>
      <c r="O55" s="504"/>
      <c r="P55" s="504"/>
      <c r="Q55" s="505"/>
      <c r="R55" s="503" t="s">
        <v>48</v>
      </c>
      <c r="S55" s="504"/>
      <c r="T55" s="504"/>
      <c r="U55" s="504"/>
      <c r="V55" s="505"/>
      <c r="W55" s="458" t="s">
        <v>49</v>
      </c>
      <c r="X55" s="4" t="s">
        <v>2303</v>
      </c>
      <c r="Y55" s="5" t="s">
        <v>53</v>
      </c>
      <c r="Z55" s="389"/>
      <c r="AA55" s="390"/>
    </row>
    <row r="56" spans="1:27" ht="33.9" customHeight="1">
      <c r="A56" s="372"/>
      <c r="B56" s="391">
        <f t="shared" si="0"/>
        <v>4</v>
      </c>
      <c r="C56" s="506">
        <v>1334567892</v>
      </c>
      <c r="D56" s="507"/>
      <c r="E56" s="507"/>
      <c r="F56" s="507"/>
      <c r="G56" s="507"/>
      <c r="H56" s="507"/>
      <c r="I56" s="507"/>
      <c r="J56" s="507"/>
      <c r="K56" s="507"/>
      <c r="L56" s="508"/>
      <c r="M56" s="503" t="s">
        <v>2304</v>
      </c>
      <c r="N56" s="504"/>
      <c r="O56" s="504"/>
      <c r="P56" s="504"/>
      <c r="Q56" s="505"/>
      <c r="R56" s="503" t="s">
        <v>48</v>
      </c>
      <c r="S56" s="504"/>
      <c r="T56" s="504"/>
      <c r="U56" s="504"/>
      <c r="V56" s="505"/>
      <c r="W56" s="458" t="s">
        <v>2305</v>
      </c>
      <c r="X56" s="4" t="s">
        <v>2306</v>
      </c>
      <c r="Y56" s="5" t="s">
        <v>54</v>
      </c>
      <c r="Z56" s="389"/>
      <c r="AA56" s="390"/>
    </row>
    <row r="57" spans="1:27" ht="33.9" customHeight="1">
      <c r="A57" s="372"/>
      <c r="B57" s="391">
        <f t="shared" si="0"/>
        <v>5</v>
      </c>
      <c r="C57" s="506">
        <v>1334567893</v>
      </c>
      <c r="D57" s="507"/>
      <c r="E57" s="507"/>
      <c r="F57" s="507"/>
      <c r="G57" s="507"/>
      <c r="H57" s="507"/>
      <c r="I57" s="507"/>
      <c r="J57" s="507"/>
      <c r="K57" s="507"/>
      <c r="L57" s="508"/>
      <c r="M57" s="503" t="s">
        <v>2307</v>
      </c>
      <c r="N57" s="504"/>
      <c r="O57" s="504"/>
      <c r="P57" s="504"/>
      <c r="Q57" s="505"/>
      <c r="R57" s="503" t="s">
        <v>55</v>
      </c>
      <c r="S57" s="504"/>
      <c r="T57" s="504"/>
      <c r="U57" s="504"/>
      <c r="V57" s="505"/>
      <c r="W57" s="458" t="s">
        <v>56</v>
      </c>
      <c r="X57" s="4" t="s">
        <v>2308</v>
      </c>
      <c r="Y57" s="5" t="s">
        <v>57</v>
      </c>
      <c r="Z57" s="389"/>
      <c r="AA57" s="390"/>
    </row>
    <row r="58" spans="1:27" ht="33.9" customHeight="1">
      <c r="A58" s="372"/>
      <c r="B58" s="391">
        <f t="shared" si="0"/>
        <v>6</v>
      </c>
      <c r="C58" s="506">
        <v>1334567893</v>
      </c>
      <c r="D58" s="507"/>
      <c r="E58" s="507"/>
      <c r="F58" s="507"/>
      <c r="G58" s="507"/>
      <c r="H58" s="507"/>
      <c r="I58" s="507"/>
      <c r="J58" s="507"/>
      <c r="K58" s="507"/>
      <c r="L58" s="508"/>
      <c r="M58" s="503" t="s">
        <v>2307</v>
      </c>
      <c r="N58" s="504"/>
      <c r="O58" s="504"/>
      <c r="P58" s="504"/>
      <c r="Q58" s="505"/>
      <c r="R58" s="503" t="s">
        <v>55</v>
      </c>
      <c r="S58" s="504"/>
      <c r="T58" s="504"/>
      <c r="U58" s="504"/>
      <c r="V58" s="505"/>
      <c r="W58" s="458" t="s">
        <v>56</v>
      </c>
      <c r="X58" s="4" t="s">
        <v>2308</v>
      </c>
      <c r="Y58" s="5" t="s">
        <v>57</v>
      </c>
      <c r="Z58" s="389"/>
      <c r="AA58" s="390"/>
    </row>
    <row r="59" spans="1:27" ht="33.9" customHeight="1">
      <c r="A59" s="372"/>
      <c r="B59" s="391">
        <f t="shared" si="0"/>
        <v>7</v>
      </c>
      <c r="C59" s="506">
        <v>1334567894</v>
      </c>
      <c r="D59" s="507"/>
      <c r="E59" s="507"/>
      <c r="F59" s="507"/>
      <c r="G59" s="507"/>
      <c r="H59" s="507"/>
      <c r="I59" s="507"/>
      <c r="J59" s="507"/>
      <c r="K59" s="507"/>
      <c r="L59" s="508"/>
      <c r="M59" s="503" t="s">
        <v>2307</v>
      </c>
      <c r="N59" s="504"/>
      <c r="O59" s="504"/>
      <c r="P59" s="504"/>
      <c r="Q59" s="505"/>
      <c r="R59" s="503" t="s">
        <v>55</v>
      </c>
      <c r="S59" s="504"/>
      <c r="T59" s="504"/>
      <c r="U59" s="504"/>
      <c r="V59" s="505"/>
      <c r="W59" s="458" t="s">
        <v>56</v>
      </c>
      <c r="X59" s="4" t="s">
        <v>2308</v>
      </c>
      <c r="Y59" s="5" t="s">
        <v>58</v>
      </c>
      <c r="Z59" s="389"/>
      <c r="AA59" s="390"/>
    </row>
    <row r="60" spans="1:27" ht="33.9" customHeight="1">
      <c r="A60" s="372"/>
      <c r="B60" s="391">
        <f t="shared" si="0"/>
        <v>8</v>
      </c>
      <c r="C60" s="506" t="s">
        <v>2309</v>
      </c>
      <c r="D60" s="507"/>
      <c r="E60" s="507"/>
      <c r="F60" s="507"/>
      <c r="G60" s="507"/>
      <c r="H60" s="507"/>
      <c r="I60" s="507"/>
      <c r="J60" s="507"/>
      <c r="K60" s="507"/>
      <c r="L60" s="508"/>
      <c r="M60" s="503" t="s">
        <v>47</v>
      </c>
      <c r="N60" s="504"/>
      <c r="O60" s="504"/>
      <c r="P60" s="504"/>
      <c r="Q60" s="505"/>
      <c r="R60" s="503" t="s">
        <v>47</v>
      </c>
      <c r="S60" s="504"/>
      <c r="T60" s="504"/>
      <c r="U60" s="504"/>
      <c r="V60" s="505"/>
      <c r="W60" s="458" t="s">
        <v>2310</v>
      </c>
      <c r="X60" s="4" t="s">
        <v>2306</v>
      </c>
      <c r="Y60" s="459" t="s">
        <v>57</v>
      </c>
      <c r="Z60" s="389"/>
      <c r="AA60" s="390"/>
    </row>
    <row r="61" spans="1:27" ht="33.9" customHeight="1">
      <c r="A61" s="372"/>
      <c r="B61" s="391">
        <f t="shared" si="0"/>
        <v>9</v>
      </c>
      <c r="C61" s="506" t="s">
        <v>2311</v>
      </c>
      <c r="D61" s="507"/>
      <c r="E61" s="507"/>
      <c r="F61" s="507"/>
      <c r="G61" s="507"/>
      <c r="H61" s="507"/>
      <c r="I61" s="507"/>
      <c r="J61" s="507"/>
      <c r="K61" s="507"/>
      <c r="L61" s="508"/>
      <c r="M61" s="503" t="s">
        <v>2307</v>
      </c>
      <c r="N61" s="504"/>
      <c r="O61" s="504"/>
      <c r="P61" s="504"/>
      <c r="Q61" s="505"/>
      <c r="R61" s="503" t="s">
        <v>55</v>
      </c>
      <c r="S61" s="504"/>
      <c r="T61" s="504"/>
      <c r="U61" s="504"/>
      <c r="V61" s="505"/>
      <c r="W61" s="458" t="s">
        <v>56</v>
      </c>
      <c r="X61" s="4" t="s">
        <v>2312</v>
      </c>
      <c r="Y61" s="459" t="s">
        <v>390</v>
      </c>
      <c r="Z61" s="389"/>
      <c r="AA61" s="390"/>
    </row>
    <row r="62" spans="1:27" ht="33.9" customHeight="1">
      <c r="A62" s="372"/>
      <c r="B62" s="391">
        <f t="shared" si="0"/>
        <v>10</v>
      </c>
      <c r="C62" s="506" t="s">
        <v>2313</v>
      </c>
      <c r="D62" s="507"/>
      <c r="E62" s="507"/>
      <c r="F62" s="507"/>
      <c r="G62" s="507"/>
      <c r="H62" s="507"/>
      <c r="I62" s="507"/>
      <c r="J62" s="507"/>
      <c r="K62" s="507"/>
      <c r="L62" s="508"/>
      <c r="M62" s="503" t="s">
        <v>47</v>
      </c>
      <c r="N62" s="504"/>
      <c r="O62" s="504"/>
      <c r="P62" s="504"/>
      <c r="Q62" s="505"/>
      <c r="R62" s="503" t="s">
        <v>47</v>
      </c>
      <c r="S62" s="504"/>
      <c r="T62" s="504"/>
      <c r="U62" s="504"/>
      <c r="V62" s="505"/>
      <c r="W62" s="458" t="s">
        <v>2310</v>
      </c>
      <c r="X62" s="4" t="s">
        <v>2314</v>
      </c>
      <c r="Y62" s="5" t="s">
        <v>53</v>
      </c>
      <c r="Z62" s="389"/>
      <c r="AA62" s="390"/>
    </row>
    <row r="63" spans="1:27" ht="33.9" customHeight="1">
      <c r="A63" s="372"/>
      <c r="B63" s="391">
        <f t="shared" si="0"/>
        <v>11</v>
      </c>
      <c r="C63" s="506" t="s">
        <v>2315</v>
      </c>
      <c r="D63" s="507"/>
      <c r="E63" s="507"/>
      <c r="F63" s="507"/>
      <c r="G63" s="507"/>
      <c r="H63" s="507"/>
      <c r="I63" s="507"/>
      <c r="J63" s="507"/>
      <c r="K63" s="507"/>
      <c r="L63" s="508"/>
      <c r="M63" s="503" t="s">
        <v>2307</v>
      </c>
      <c r="N63" s="504"/>
      <c r="O63" s="504"/>
      <c r="P63" s="504"/>
      <c r="Q63" s="505"/>
      <c r="R63" s="503" t="s">
        <v>55</v>
      </c>
      <c r="S63" s="504"/>
      <c r="T63" s="504"/>
      <c r="U63" s="504"/>
      <c r="V63" s="505"/>
      <c r="W63" s="458" t="s">
        <v>56</v>
      </c>
      <c r="X63" s="4" t="s">
        <v>2312</v>
      </c>
      <c r="Y63" s="459" t="s">
        <v>395</v>
      </c>
      <c r="Z63" s="389"/>
      <c r="AA63" s="390"/>
    </row>
    <row r="64" spans="1:27" ht="33.9" customHeight="1">
      <c r="A64" s="372"/>
      <c r="B64" s="391">
        <f t="shared" si="0"/>
        <v>12</v>
      </c>
      <c r="C64" s="506" t="s">
        <v>2316</v>
      </c>
      <c r="D64" s="507"/>
      <c r="E64" s="507"/>
      <c r="F64" s="507"/>
      <c r="G64" s="507"/>
      <c r="H64" s="507"/>
      <c r="I64" s="507"/>
      <c r="J64" s="507"/>
      <c r="K64" s="507"/>
      <c r="L64" s="508"/>
      <c r="M64" s="503" t="s">
        <v>47</v>
      </c>
      <c r="N64" s="504"/>
      <c r="O64" s="504"/>
      <c r="P64" s="504"/>
      <c r="Q64" s="505"/>
      <c r="R64" s="503" t="s">
        <v>47</v>
      </c>
      <c r="S64" s="504"/>
      <c r="T64" s="504"/>
      <c r="U64" s="504"/>
      <c r="V64" s="505"/>
      <c r="W64" s="458" t="s">
        <v>2310</v>
      </c>
      <c r="X64" s="4" t="s">
        <v>2314</v>
      </c>
      <c r="Y64" s="5" t="s">
        <v>401</v>
      </c>
      <c r="Z64" s="389"/>
      <c r="AA64" s="390"/>
    </row>
    <row r="65" spans="1:27" ht="33.9" customHeight="1">
      <c r="A65" s="372"/>
      <c r="B65" s="391">
        <f t="shared" si="0"/>
        <v>13</v>
      </c>
      <c r="C65" s="493"/>
      <c r="D65" s="494"/>
      <c r="E65" s="494"/>
      <c r="F65" s="494"/>
      <c r="G65" s="494"/>
      <c r="H65" s="494"/>
      <c r="I65" s="494"/>
      <c r="J65" s="494"/>
      <c r="K65" s="494"/>
      <c r="L65" s="495"/>
      <c r="M65" s="492"/>
      <c r="N65" s="492"/>
      <c r="O65" s="492"/>
      <c r="P65" s="492"/>
      <c r="Q65" s="492"/>
      <c r="R65" s="489"/>
      <c r="S65" s="490"/>
      <c r="T65" s="490"/>
      <c r="U65" s="490"/>
      <c r="V65" s="491"/>
      <c r="W65" s="71"/>
      <c r="X65" s="4"/>
      <c r="Y65" s="5"/>
      <c r="Z65" s="389"/>
      <c r="AA65" s="390"/>
    </row>
    <row r="66" spans="1:27" ht="33.9" customHeight="1">
      <c r="A66" s="372"/>
      <c r="B66" s="391">
        <f t="shared" si="0"/>
        <v>14</v>
      </c>
      <c r="C66" s="493"/>
      <c r="D66" s="494"/>
      <c r="E66" s="494"/>
      <c r="F66" s="494"/>
      <c r="G66" s="494"/>
      <c r="H66" s="494"/>
      <c r="I66" s="494"/>
      <c r="J66" s="494"/>
      <c r="K66" s="494"/>
      <c r="L66" s="495"/>
      <c r="M66" s="492"/>
      <c r="N66" s="492"/>
      <c r="O66" s="492"/>
      <c r="P66" s="492"/>
      <c r="Q66" s="492"/>
      <c r="R66" s="489"/>
      <c r="S66" s="490"/>
      <c r="T66" s="490"/>
      <c r="U66" s="490"/>
      <c r="V66" s="491"/>
      <c r="W66" s="71"/>
      <c r="X66" s="4"/>
      <c r="Y66" s="5"/>
      <c r="Z66" s="389"/>
      <c r="AA66" s="390"/>
    </row>
    <row r="67" spans="1:27" ht="33.9" customHeight="1">
      <c r="A67" s="372"/>
      <c r="B67" s="391">
        <f t="shared" si="0"/>
        <v>15</v>
      </c>
      <c r="C67" s="493"/>
      <c r="D67" s="494"/>
      <c r="E67" s="494"/>
      <c r="F67" s="494"/>
      <c r="G67" s="494"/>
      <c r="H67" s="494"/>
      <c r="I67" s="494"/>
      <c r="J67" s="494"/>
      <c r="K67" s="494"/>
      <c r="L67" s="495"/>
      <c r="M67" s="492"/>
      <c r="N67" s="492"/>
      <c r="O67" s="492"/>
      <c r="P67" s="492"/>
      <c r="Q67" s="492"/>
      <c r="R67" s="489"/>
      <c r="S67" s="490"/>
      <c r="T67" s="490"/>
      <c r="U67" s="490"/>
      <c r="V67" s="491"/>
      <c r="W67" s="71"/>
      <c r="X67" s="4"/>
      <c r="Y67" s="5"/>
      <c r="Z67" s="389"/>
      <c r="AA67" s="390"/>
    </row>
    <row r="68" spans="1:27" ht="33.9" customHeight="1">
      <c r="A68" s="372"/>
      <c r="B68" s="391">
        <f t="shared" si="0"/>
        <v>16</v>
      </c>
      <c r="C68" s="493"/>
      <c r="D68" s="494"/>
      <c r="E68" s="494"/>
      <c r="F68" s="494"/>
      <c r="G68" s="494"/>
      <c r="H68" s="494"/>
      <c r="I68" s="494"/>
      <c r="J68" s="494"/>
      <c r="K68" s="494"/>
      <c r="L68" s="495"/>
      <c r="M68" s="492"/>
      <c r="N68" s="492"/>
      <c r="O68" s="492"/>
      <c r="P68" s="492"/>
      <c r="Q68" s="492"/>
      <c r="R68" s="489"/>
      <c r="S68" s="490"/>
      <c r="T68" s="490"/>
      <c r="U68" s="490"/>
      <c r="V68" s="491"/>
      <c r="W68" s="71"/>
      <c r="X68" s="4"/>
      <c r="Y68" s="5"/>
      <c r="Z68" s="389"/>
      <c r="AA68" s="390"/>
    </row>
    <row r="69" spans="1:27" ht="33.9" customHeight="1">
      <c r="A69" s="372"/>
      <c r="B69" s="391">
        <f t="shared" si="0"/>
        <v>17</v>
      </c>
      <c r="C69" s="493"/>
      <c r="D69" s="494"/>
      <c r="E69" s="494"/>
      <c r="F69" s="494"/>
      <c r="G69" s="494"/>
      <c r="H69" s="494"/>
      <c r="I69" s="494"/>
      <c r="J69" s="494"/>
      <c r="K69" s="494"/>
      <c r="L69" s="495"/>
      <c r="M69" s="492"/>
      <c r="N69" s="492"/>
      <c r="O69" s="492"/>
      <c r="P69" s="492"/>
      <c r="Q69" s="492"/>
      <c r="R69" s="489"/>
      <c r="S69" s="490"/>
      <c r="T69" s="490"/>
      <c r="U69" s="490"/>
      <c r="V69" s="491"/>
      <c r="W69" s="71"/>
      <c r="X69" s="4"/>
      <c r="Y69" s="5"/>
      <c r="Z69" s="389"/>
      <c r="AA69" s="390"/>
    </row>
    <row r="70" spans="1:27" ht="33.9" customHeight="1">
      <c r="A70" s="372"/>
      <c r="B70" s="391">
        <f t="shared" si="0"/>
        <v>18</v>
      </c>
      <c r="C70" s="493"/>
      <c r="D70" s="494"/>
      <c r="E70" s="494"/>
      <c r="F70" s="494"/>
      <c r="G70" s="494"/>
      <c r="H70" s="494"/>
      <c r="I70" s="494"/>
      <c r="J70" s="494"/>
      <c r="K70" s="494"/>
      <c r="L70" s="495"/>
      <c r="M70" s="492"/>
      <c r="N70" s="492"/>
      <c r="O70" s="492"/>
      <c r="P70" s="492"/>
      <c r="Q70" s="492"/>
      <c r="R70" s="489"/>
      <c r="S70" s="490"/>
      <c r="T70" s="490"/>
      <c r="U70" s="490"/>
      <c r="V70" s="491"/>
      <c r="W70" s="71"/>
      <c r="X70" s="4"/>
      <c r="Y70" s="5"/>
      <c r="Z70" s="389"/>
      <c r="AA70" s="390"/>
    </row>
    <row r="71" spans="1:27" ht="33.9" customHeight="1">
      <c r="A71" s="372"/>
      <c r="B71" s="391">
        <f t="shared" si="0"/>
        <v>19</v>
      </c>
      <c r="C71" s="493"/>
      <c r="D71" s="494"/>
      <c r="E71" s="494"/>
      <c r="F71" s="494"/>
      <c r="G71" s="494"/>
      <c r="H71" s="494"/>
      <c r="I71" s="494"/>
      <c r="J71" s="494"/>
      <c r="K71" s="494"/>
      <c r="L71" s="495"/>
      <c r="M71" s="492"/>
      <c r="N71" s="492"/>
      <c r="O71" s="492"/>
      <c r="P71" s="492"/>
      <c r="Q71" s="492"/>
      <c r="R71" s="489"/>
      <c r="S71" s="490"/>
      <c r="T71" s="490"/>
      <c r="U71" s="490"/>
      <c r="V71" s="491"/>
      <c r="W71" s="71"/>
      <c r="X71" s="4"/>
      <c r="Y71" s="5"/>
      <c r="Z71" s="389"/>
      <c r="AA71" s="390"/>
    </row>
    <row r="72" spans="1:27" ht="33.9" customHeight="1">
      <c r="A72" s="372"/>
      <c r="B72" s="391">
        <f t="shared" si="0"/>
        <v>20</v>
      </c>
      <c r="C72" s="493"/>
      <c r="D72" s="494"/>
      <c r="E72" s="494"/>
      <c r="F72" s="494"/>
      <c r="G72" s="494"/>
      <c r="H72" s="494"/>
      <c r="I72" s="494"/>
      <c r="J72" s="494"/>
      <c r="K72" s="494"/>
      <c r="L72" s="495"/>
      <c r="M72" s="492"/>
      <c r="N72" s="492"/>
      <c r="O72" s="492"/>
      <c r="P72" s="492"/>
      <c r="Q72" s="492"/>
      <c r="R72" s="489"/>
      <c r="S72" s="490"/>
      <c r="T72" s="490"/>
      <c r="U72" s="490"/>
      <c r="V72" s="491"/>
      <c r="W72" s="71"/>
      <c r="X72" s="4"/>
      <c r="Y72" s="5"/>
      <c r="Z72" s="389"/>
      <c r="AA72" s="390"/>
    </row>
    <row r="73" spans="1:27" ht="33.9" customHeight="1">
      <c r="A73" s="372"/>
      <c r="B73" s="391">
        <f t="shared" si="0"/>
        <v>21</v>
      </c>
      <c r="C73" s="493"/>
      <c r="D73" s="494"/>
      <c r="E73" s="494"/>
      <c r="F73" s="494"/>
      <c r="G73" s="494"/>
      <c r="H73" s="494"/>
      <c r="I73" s="494"/>
      <c r="J73" s="494"/>
      <c r="K73" s="494"/>
      <c r="L73" s="495"/>
      <c r="M73" s="492"/>
      <c r="N73" s="492"/>
      <c r="O73" s="492"/>
      <c r="P73" s="492"/>
      <c r="Q73" s="492"/>
      <c r="R73" s="489"/>
      <c r="S73" s="490"/>
      <c r="T73" s="490"/>
      <c r="U73" s="490"/>
      <c r="V73" s="491"/>
      <c r="W73" s="71"/>
      <c r="X73" s="4"/>
      <c r="Y73" s="5"/>
      <c r="Z73" s="389"/>
      <c r="AA73" s="390"/>
    </row>
    <row r="74" spans="1:27" ht="33.9" customHeight="1">
      <c r="A74" s="372"/>
      <c r="B74" s="391">
        <f t="shared" si="0"/>
        <v>22</v>
      </c>
      <c r="C74" s="493"/>
      <c r="D74" s="494"/>
      <c r="E74" s="494"/>
      <c r="F74" s="494"/>
      <c r="G74" s="494"/>
      <c r="H74" s="494"/>
      <c r="I74" s="494"/>
      <c r="J74" s="494"/>
      <c r="K74" s="494"/>
      <c r="L74" s="495"/>
      <c r="M74" s="492"/>
      <c r="N74" s="492"/>
      <c r="O74" s="492"/>
      <c r="P74" s="492"/>
      <c r="Q74" s="492"/>
      <c r="R74" s="489"/>
      <c r="S74" s="490"/>
      <c r="T74" s="490"/>
      <c r="U74" s="490"/>
      <c r="V74" s="491"/>
      <c r="W74" s="71"/>
      <c r="X74" s="4"/>
      <c r="Y74" s="5"/>
      <c r="Z74" s="389"/>
      <c r="AA74" s="390"/>
    </row>
    <row r="75" spans="1:27" ht="33.9" customHeight="1">
      <c r="A75" s="372"/>
      <c r="B75" s="391">
        <f t="shared" si="0"/>
        <v>23</v>
      </c>
      <c r="C75" s="493"/>
      <c r="D75" s="494"/>
      <c r="E75" s="494"/>
      <c r="F75" s="494"/>
      <c r="G75" s="494"/>
      <c r="H75" s="494"/>
      <c r="I75" s="494"/>
      <c r="J75" s="494"/>
      <c r="K75" s="494"/>
      <c r="L75" s="495"/>
      <c r="M75" s="492"/>
      <c r="N75" s="492"/>
      <c r="O75" s="492"/>
      <c r="P75" s="492"/>
      <c r="Q75" s="492"/>
      <c r="R75" s="489"/>
      <c r="S75" s="490"/>
      <c r="T75" s="490"/>
      <c r="U75" s="490"/>
      <c r="V75" s="491"/>
      <c r="W75" s="71"/>
      <c r="X75" s="4"/>
      <c r="Y75" s="5"/>
      <c r="Z75" s="389"/>
      <c r="AA75" s="390"/>
    </row>
    <row r="76" spans="1:27" ht="33.9" customHeight="1">
      <c r="A76" s="372"/>
      <c r="B76" s="391">
        <f t="shared" si="0"/>
        <v>24</v>
      </c>
      <c r="C76" s="493"/>
      <c r="D76" s="494"/>
      <c r="E76" s="494"/>
      <c r="F76" s="494"/>
      <c r="G76" s="494"/>
      <c r="H76" s="494"/>
      <c r="I76" s="494"/>
      <c r="J76" s="494"/>
      <c r="K76" s="494"/>
      <c r="L76" s="495"/>
      <c r="M76" s="492"/>
      <c r="N76" s="492"/>
      <c r="O76" s="492"/>
      <c r="P76" s="492"/>
      <c r="Q76" s="492"/>
      <c r="R76" s="489"/>
      <c r="S76" s="490"/>
      <c r="T76" s="490"/>
      <c r="U76" s="490"/>
      <c r="V76" s="491"/>
      <c r="W76" s="71"/>
      <c r="X76" s="4"/>
      <c r="Y76" s="5"/>
      <c r="Z76" s="389"/>
      <c r="AA76" s="390"/>
    </row>
    <row r="77" spans="1:27" ht="33.9" customHeight="1">
      <c r="A77" s="372"/>
      <c r="B77" s="391">
        <f t="shared" si="0"/>
        <v>25</v>
      </c>
      <c r="C77" s="493"/>
      <c r="D77" s="494"/>
      <c r="E77" s="494"/>
      <c r="F77" s="494"/>
      <c r="G77" s="494"/>
      <c r="H77" s="494"/>
      <c r="I77" s="494"/>
      <c r="J77" s="494"/>
      <c r="K77" s="494"/>
      <c r="L77" s="495"/>
      <c r="M77" s="492"/>
      <c r="N77" s="492"/>
      <c r="O77" s="492"/>
      <c r="P77" s="492"/>
      <c r="Q77" s="492"/>
      <c r="R77" s="489"/>
      <c r="S77" s="490"/>
      <c r="T77" s="490"/>
      <c r="U77" s="490"/>
      <c r="V77" s="491"/>
      <c r="W77" s="71"/>
      <c r="X77" s="4"/>
      <c r="Y77" s="5"/>
      <c r="Z77" s="389"/>
      <c r="AA77" s="390"/>
    </row>
    <row r="78" spans="1:27" ht="33.9" customHeight="1">
      <c r="A78" s="372"/>
      <c r="B78" s="391">
        <f t="shared" si="0"/>
        <v>26</v>
      </c>
      <c r="C78" s="493"/>
      <c r="D78" s="494"/>
      <c r="E78" s="494"/>
      <c r="F78" s="494"/>
      <c r="G78" s="494"/>
      <c r="H78" s="494"/>
      <c r="I78" s="494"/>
      <c r="J78" s="494"/>
      <c r="K78" s="494"/>
      <c r="L78" s="495"/>
      <c r="M78" s="492"/>
      <c r="N78" s="492"/>
      <c r="O78" s="492"/>
      <c r="P78" s="492"/>
      <c r="Q78" s="492"/>
      <c r="R78" s="489"/>
      <c r="S78" s="490"/>
      <c r="T78" s="490"/>
      <c r="U78" s="490"/>
      <c r="V78" s="491"/>
      <c r="W78" s="71"/>
      <c r="X78" s="4"/>
      <c r="Y78" s="5"/>
      <c r="Z78" s="389"/>
      <c r="AA78" s="390"/>
    </row>
    <row r="79" spans="1:27" ht="33.9" customHeight="1">
      <c r="A79" s="372"/>
      <c r="B79" s="391">
        <f t="shared" si="0"/>
        <v>27</v>
      </c>
      <c r="C79" s="493"/>
      <c r="D79" s="494"/>
      <c r="E79" s="494"/>
      <c r="F79" s="494"/>
      <c r="G79" s="494"/>
      <c r="H79" s="494"/>
      <c r="I79" s="494"/>
      <c r="J79" s="494"/>
      <c r="K79" s="494"/>
      <c r="L79" s="495"/>
      <c r="M79" s="492"/>
      <c r="N79" s="492"/>
      <c r="O79" s="492"/>
      <c r="P79" s="492"/>
      <c r="Q79" s="492"/>
      <c r="R79" s="489"/>
      <c r="S79" s="490"/>
      <c r="T79" s="490"/>
      <c r="U79" s="490"/>
      <c r="V79" s="491"/>
      <c r="W79" s="71"/>
      <c r="X79" s="4"/>
      <c r="Y79" s="5"/>
      <c r="Z79" s="389"/>
      <c r="AA79" s="390"/>
    </row>
    <row r="80" spans="1:27" ht="33.9" customHeight="1">
      <c r="A80" s="372"/>
      <c r="B80" s="391">
        <f t="shared" si="0"/>
        <v>28</v>
      </c>
      <c r="C80" s="493"/>
      <c r="D80" s="494"/>
      <c r="E80" s="494"/>
      <c r="F80" s="494"/>
      <c r="G80" s="494"/>
      <c r="H80" s="494"/>
      <c r="I80" s="494"/>
      <c r="J80" s="494"/>
      <c r="K80" s="494"/>
      <c r="L80" s="495"/>
      <c r="M80" s="492"/>
      <c r="N80" s="492"/>
      <c r="O80" s="492"/>
      <c r="P80" s="492"/>
      <c r="Q80" s="492"/>
      <c r="R80" s="489"/>
      <c r="S80" s="490"/>
      <c r="T80" s="490"/>
      <c r="U80" s="490"/>
      <c r="V80" s="491"/>
      <c r="W80" s="71"/>
      <c r="X80" s="4"/>
      <c r="Y80" s="5"/>
      <c r="Z80" s="389"/>
      <c r="AA80" s="390"/>
    </row>
    <row r="81" spans="1:27" ht="33.9" customHeight="1">
      <c r="A81" s="372"/>
      <c r="B81" s="391">
        <f t="shared" si="0"/>
        <v>29</v>
      </c>
      <c r="C81" s="493"/>
      <c r="D81" s="494"/>
      <c r="E81" s="494"/>
      <c r="F81" s="494"/>
      <c r="G81" s="494"/>
      <c r="H81" s="494"/>
      <c r="I81" s="494"/>
      <c r="J81" s="494"/>
      <c r="K81" s="494"/>
      <c r="L81" s="495"/>
      <c r="M81" s="492"/>
      <c r="N81" s="492"/>
      <c r="O81" s="492"/>
      <c r="P81" s="492"/>
      <c r="Q81" s="492"/>
      <c r="R81" s="489"/>
      <c r="S81" s="490"/>
      <c r="T81" s="490"/>
      <c r="U81" s="490"/>
      <c r="V81" s="491"/>
      <c r="W81" s="71"/>
      <c r="X81" s="4"/>
      <c r="Y81" s="5"/>
      <c r="Z81" s="389"/>
      <c r="AA81" s="390"/>
    </row>
    <row r="82" spans="1:27" ht="33.9" customHeight="1">
      <c r="A82" s="372"/>
      <c r="B82" s="391">
        <f t="shared" si="0"/>
        <v>30</v>
      </c>
      <c r="C82" s="493"/>
      <c r="D82" s="494"/>
      <c r="E82" s="494"/>
      <c r="F82" s="494"/>
      <c r="G82" s="494"/>
      <c r="H82" s="494"/>
      <c r="I82" s="494"/>
      <c r="J82" s="494"/>
      <c r="K82" s="494"/>
      <c r="L82" s="495"/>
      <c r="M82" s="492"/>
      <c r="N82" s="492"/>
      <c r="O82" s="492"/>
      <c r="P82" s="492"/>
      <c r="Q82" s="492"/>
      <c r="R82" s="489"/>
      <c r="S82" s="490"/>
      <c r="T82" s="490"/>
      <c r="U82" s="490"/>
      <c r="V82" s="491"/>
      <c r="W82" s="71"/>
      <c r="X82" s="4"/>
      <c r="Y82" s="5"/>
      <c r="Z82" s="389"/>
      <c r="AA82" s="390"/>
    </row>
    <row r="83" spans="1:27" ht="33.9" customHeight="1">
      <c r="A83" s="372"/>
      <c r="B83" s="391">
        <f t="shared" si="0"/>
        <v>31</v>
      </c>
      <c r="C83" s="493"/>
      <c r="D83" s="494"/>
      <c r="E83" s="494"/>
      <c r="F83" s="494"/>
      <c r="G83" s="494"/>
      <c r="H83" s="494"/>
      <c r="I83" s="494"/>
      <c r="J83" s="494"/>
      <c r="K83" s="494"/>
      <c r="L83" s="495"/>
      <c r="M83" s="492"/>
      <c r="N83" s="492"/>
      <c r="O83" s="492"/>
      <c r="P83" s="492"/>
      <c r="Q83" s="492"/>
      <c r="R83" s="489"/>
      <c r="S83" s="490"/>
      <c r="T83" s="490"/>
      <c r="U83" s="490"/>
      <c r="V83" s="491"/>
      <c r="W83" s="71"/>
      <c r="X83" s="4"/>
      <c r="Y83" s="5"/>
      <c r="Z83" s="389"/>
      <c r="AA83" s="390"/>
    </row>
    <row r="84" spans="1:27" ht="33.9" customHeight="1">
      <c r="A84" s="372"/>
      <c r="B84" s="391">
        <f t="shared" si="0"/>
        <v>32</v>
      </c>
      <c r="C84" s="493"/>
      <c r="D84" s="494"/>
      <c r="E84" s="494"/>
      <c r="F84" s="494"/>
      <c r="G84" s="494"/>
      <c r="H84" s="494"/>
      <c r="I84" s="494"/>
      <c r="J84" s="494"/>
      <c r="K84" s="494"/>
      <c r="L84" s="495"/>
      <c r="M84" s="492"/>
      <c r="N84" s="492"/>
      <c r="O84" s="492"/>
      <c r="P84" s="492"/>
      <c r="Q84" s="492"/>
      <c r="R84" s="489"/>
      <c r="S84" s="490"/>
      <c r="T84" s="490"/>
      <c r="U84" s="490"/>
      <c r="V84" s="491"/>
      <c r="W84" s="71"/>
      <c r="X84" s="4"/>
      <c r="Y84" s="5"/>
      <c r="Z84" s="389"/>
      <c r="AA84" s="390"/>
    </row>
    <row r="85" spans="1:27" ht="33.9" customHeight="1">
      <c r="A85" s="372"/>
      <c r="B85" s="391">
        <f t="shared" si="0"/>
        <v>33</v>
      </c>
      <c r="C85" s="493"/>
      <c r="D85" s="494"/>
      <c r="E85" s="494"/>
      <c r="F85" s="494"/>
      <c r="G85" s="494"/>
      <c r="H85" s="494"/>
      <c r="I85" s="494"/>
      <c r="J85" s="494"/>
      <c r="K85" s="494"/>
      <c r="L85" s="495"/>
      <c r="M85" s="492"/>
      <c r="N85" s="492"/>
      <c r="O85" s="492"/>
      <c r="P85" s="492"/>
      <c r="Q85" s="492"/>
      <c r="R85" s="489"/>
      <c r="S85" s="490"/>
      <c r="T85" s="490"/>
      <c r="U85" s="490"/>
      <c r="V85" s="491"/>
      <c r="W85" s="71"/>
      <c r="X85" s="4"/>
      <c r="Y85" s="5"/>
      <c r="Z85" s="389"/>
      <c r="AA85" s="390"/>
    </row>
    <row r="86" spans="1:27" ht="33.9" customHeight="1">
      <c r="A86" s="372"/>
      <c r="B86" s="391">
        <f t="shared" si="0"/>
        <v>34</v>
      </c>
      <c r="C86" s="493"/>
      <c r="D86" s="494"/>
      <c r="E86" s="494"/>
      <c r="F86" s="494"/>
      <c r="G86" s="494"/>
      <c r="H86" s="494"/>
      <c r="I86" s="494"/>
      <c r="J86" s="494"/>
      <c r="K86" s="494"/>
      <c r="L86" s="495"/>
      <c r="M86" s="492"/>
      <c r="N86" s="492"/>
      <c r="O86" s="492"/>
      <c r="P86" s="492"/>
      <c r="Q86" s="492"/>
      <c r="R86" s="489"/>
      <c r="S86" s="490"/>
      <c r="T86" s="490"/>
      <c r="U86" s="490"/>
      <c r="V86" s="491"/>
      <c r="W86" s="71"/>
      <c r="X86" s="4"/>
      <c r="Y86" s="5"/>
      <c r="Z86" s="389"/>
      <c r="AA86" s="390"/>
    </row>
    <row r="87" spans="1:27" ht="33.9" customHeight="1">
      <c r="A87" s="372"/>
      <c r="B87" s="391">
        <f t="shared" si="0"/>
        <v>35</v>
      </c>
      <c r="C87" s="493"/>
      <c r="D87" s="494"/>
      <c r="E87" s="494"/>
      <c r="F87" s="494"/>
      <c r="G87" s="494"/>
      <c r="H87" s="494"/>
      <c r="I87" s="494"/>
      <c r="J87" s="494"/>
      <c r="K87" s="494"/>
      <c r="L87" s="495"/>
      <c r="M87" s="492"/>
      <c r="N87" s="492"/>
      <c r="O87" s="492"/>
      <c r="P87" s="492"/>
      <c r="Q87" s="492"/>
      <c r="R87" s="489"/>
      <c r="S87" s="490"/>
      <c r="T87" s="490"/>
      <c r="U87" s="490"/>
      <c r="V87" s="491"/>
      <c r="W87" s="71"/>
      <c r="X87" s="4"/>
      <c r="Y87" s="5"/>
      <c r="Z87" s="389"/>
      <c r="AA87" s="390"/>
    </row>
    <row r="88" spans="1:27" ht="33.9" customHeight="1">
      <c r="A88" s="372"/>
      <c r="B88" s="391">
        <f t="shared" si="0"/>
        <v>36</v>
      </c>
      <c r="C88" s="493"/>
      <c r="D88" s="494"/>
      <c r="E88" s="494"/>
      <c r="F88" s="494"/>
      <c r="G88" s="494"/>
      <c r="H88" s="494"/>
      <c r="I88" s="494"/>
      <c r="J88" s="494"/>
      <c r="K88" s="494"/>
      <c r="L88" s="495"/>
      <c r="M88" s="492"/>
      <c r="N88" s="492"/>
      <c r="O88" s="492"/>
      <c r="P88" s="492"/>
      <c r="Q88" s="492"/>
      <c r="R88" s="489"/>
      <c r="S88" s="490"/>
      <c r="T88" s="490"/>
      <c r="U88" s="490"/>
      <c r="V88" s="491"/>
      <c r="W88" s="71"/>
      <c r="X88" s="4"/>
      <c r="Y88" s="5"/>
      <c r="Z88" s="389"/>
      <c r="AA88" s="390"/>
    </row>
    <row r="89" spans="1:27" ht="33.9" customHeight="1">
      <c r="A89" s="372"/>
      <c r="B89" s="391">
        <f t="shared" si="0"/>
        <v>37</v>
      </c>
      <c r="C89" s="493"/>
      <c r="D89" s="494"/>
      <c r="E89" s="494"/>
      <c r="F89" s="494"/>
      <c r="G89" s="494"/>
      <c r="H89" s="494"/>
      <c r="I89" s="494"/>
      <c r="J89" s="494"/>
      <c r="K89" s="494"/>
      <c r="L89" s="495"/>
      <c r="M89" s="492"/>
      <c r="N89" s="492"/>
      <c r="O89" s="492"/>
      <c r="P89" s="492"/>
      <c r="Q89" s="492"/>
      <c r="R89" s="489"/>
      <c r="S89" s="490"/>
      <c r="T89" s="490"/>
      <c r="U89" s="490"/>
      <c r="V89" s="491"/>
      <c r="W89" s="71"/>
      <c r="X89" s="4"/>
      <c r="Y89" s="5"/>
      <c r="Z89" s="389"/>
      <c r="AA89" s="390"/>
    </row>
    <row r="90" spans="1:27" ht="33.9" customHeight="1">
      <c r="A90" s="372"/>
      <c r="B90" s="391">
        <f t="shared" si="0"/>
        <v>38</v>
      </c>
      <c r="C90" s="493"/>
      <c r="D90" s="494"/>
      <c r="E90" s="494"/>
      <c r="F90" s="494"/>
      <c r="G90" s="494"/>
      <c r="H90" s="494"/>
      <c r="I90" s="494"/>
      <c r="J90" s="494"/>
      <c r="K90" s="494"/>
      <c r="L90" s="495"/>
      <c r="M90" s="492"/>
      <c r="N90" s="492"/>
      <c r="O90" s="492"/>
      <c r="P90" s="492"/>
      <c r="Q90" s="492"/>
      <c r="R90" s="489"/>
      <c r="S90" s="490"/>
      <c r="T90" s="490"/>
      <c r="U90" s="490"/>
      <c r="V90" s="491"/>
      <c r="W90" s="71"/>
      <c r="X90" s="4"/>
      <c r="Y90" s="5"/>
      <c r="Z90" s="389"/>
      <c r="AA90" s="390"/>
    </row>
    <row r="91" spans="1:27" ht="33.9" customHeight="1">
      <c r="A91" s="372"/>
      <c r="B91" s="391">
        <f t="shared" si="0"/>
        <v>39</v>
      </c>
      <c r="C91" s="493"/>
      <c r="D91" s="494"/>
      <c r="E91" s="494"/>
      <c r="F91" s="494"/>
      <c r="G91" s="494"/>
      <c r="H91" s="494"/>
      <c r="I91" s="494"/>
      <c r="J91" s="494"/>
      <c r="K91" s="494"/>
      <c r="L91" s="495"/>
      <c r="M91" s="492"/>
      <c r="N91" s="492"/>
      <c r="O91" s="492"/>
      <c r="P91" s="492"/>
      <c r="Q91" s="492"/>
      <c r="R91" s="489"/>
      <c r="S91" s="490"/>
      <c r="T91" s="490"/>
      <c r="U91" s="490"/>
      <c r="V91" s="491"/>
      <c r="W91" s="71"/>
      <c r="X91" s="4"/>
      <c r="Y91" s="5"/>
      <c r="Z91" s="389"/>
      <c r="AA91" s="390"/>
    </row>
    <row r="92" spans="1:27" ht="33.9" customHeight="1">
      <c r="A92" s="372"/>
      <c r="B92" s="391">
        <f t="shared" si="0"/>
        <v>40</v>
      </c>
      <c r="C92" s="493"/>
      <c r="D92" s="494"/>
      <c r="E92" s="494"/>
      <c r="F92" s="494"/>
      <c r="G92" s="494"/>
      <c r="H92" s="494"/>
      <c r="I92" s="494"/>
      <c r="J92" s="494"/>
      <c r="K92" s="494"/>
      <c r="L92" s="495"/>
      <c r="M92" s="492"/>
      <c r="N92" s="492"/>
      <c r="O92" s="492"/>
      <c r="P92" s="492"/>
      <c r="Q92" s="492"/>
      <c r="R92" s="489"/>
      <c r="S92" s="490"/>
      <c r="T92" s="490"/>
      <c r="U92" s="490"/>
      <c r="V92" s="491"/>
      <c r="W92" s="71"/>
      <c r="X92" s="4"/>
      <c r="Y92" s="5"/>
      <c r="Z92" s="389"/>
      <c r="AA92" s="390"/>
    </row>
    <row r="93" spans="1:27" ht="33.9" customHeight="1">
      <c r="A93" s="372"/>
      <c r="B93" s="391">
        <f t="shared" si="0"/>
        <v>41</v>
      </c>
      <c r="C93" s="493"/>
      <c r="D93" s="494"/>
      <c r="E93" s="494"/>
      <c r="F93" s="494"/>
      <c r="G93" s="494"/>
      <c r="H93" s="494"/>
      <c r="I93" s="494"/>
      <c r="J93" s="494"/>
      <c r="K93" s="494"/>
      <c r="L93" s="495"/>
      <c r="M93" s="492"/>
      <c r="N93" s="492"/>
      <c r="O93" s="492"/>
      <c r="P93" s="492"/>
      <c r="Q93" s="492"/>
      <c r="R93" s="489"/>
      <c r="S93" s="490"/>
      <c r="T93" s="490"/>
      <c r="U93" s="490"/>
      <c r="V93" s="491"/>
      <c r="W93" s="71"/>
      <c r="X93" s="4"/>
      <c r="Y93" s="5"/>
      <c r="Z93" s="389"/>
      <c r="AA93" s="390"/>
    </row>
    <row r="94" spans="1:27" ht="33.9" customHeight="1">
      <c r="A94" s="372"/>
      <c r="B94" s="391">
        <f t="shared" si="0"/>
        <v>42</v>
      </c>
      <c r="C94" s="493"/>
      <c r="D94" s="494"/>
      <c r="E94" s="494"/>
      <c r="F94" s="494"/>
      <c r="G94" s="494"/>
      <c r="H94" s="494"/>
      <c r="I94" s="494"/>
      <c r="J94" s="494"/>
      <c r="K94" s="494"/>
      <c r="L94" s="495"/>
      <c r="M94" s="492"/>
      <c r="N94" s="492"/>
      <c r="O94" s="492"/>
      <c r="P94" s="492"/>
      <c r="Q94" s="492"/>
      <c r="R94" s="489"/>
      <c r="S94" s="490"/>
      <c r="T94" s="490"/>
      <c r="U94" s="490"/>
      <c r="V94" s="491"/>
      <c r="W94" s="71"/>
      <c r="X94" s="4"/>
      <c r="Y94" s="5"/>
      <c r="Z94" s="389"/>
      <c r="AA94" s="390"/>
    </row>
    <row r="95" spans="1:27" ht="33.9" customHeight="1">
      <c r="A95" s="372"/>
      <c r="B95" s="391">
        <f t="shared" si="0"/>
        <v>43</v>
      </c>
      <c r="C95" s="493"/>
      <c r="D95" s="494"/>
      <c r="E95" s="494"/>
      <c r="F95" s="494"/>
      <c r="G95" s="494"/>
      <c r="H95" s="494"/>
      <c r="I95" s="494"/>
      <c r="J95" s="494"/>
      <c r="K95" s="494"/>
      <c r="L95" s="495"/>
      <c r="M95" s="492"/>
      <c r="N95" s="492"/>
      <c r="O95" s="492"/>
      <c r="P95" s="492"/>
      <c r="Q95" s="492"/>
      <c r="R95" s="489"/>
      <c r="S95" s="490"/>
      <c r="T95" s="490"/>
      <c r="U95" s="490"/>
      <c r="V95" s="491"/>
      <c r="W95" s="71"/>
      <c r="X95" s="4"/>
      <c r="Y95" s="5"/>
      <c r="Z95" s="389"/>
      <c r="AA95" s="390"/>
    </row>
    <row r="96" spans="1:27" ht="33.9" customHeight="1">
      <c r="A96" s="372"/>
      <c r="B96" s="391">
        <f t="shared" si="0"/>
        <v>44</v>
      </c>
      <c r="C96" s="493"/>
      <c r="D96" s="494"/>
      <c r="E96" s="494"/>
      <c r="F96" s="494"/>
      <c r="G96" s="494"/>
      <c r="H96" s="494"/>
      <c r="I96" s="494"/>
      <c r="J96" s="494"/>
      <c r="K96" s="494"/>
      <c r="L96" s="495"/>
      <c r="M96" s="492"/>
      <c r="N96" s="492"/>
      <c r="O96" s="492"/>
      <c r="P96" s="492"/>
      <c r="Q96" s="492"/>
      <c r="R96" s="489"/>
      <c r="S96" s="490"/>
      <c r="T96" s="490"/>
      <c r="U96" s="490"/>
      <c r="V96" s="491"/>
      <c r="W96" s="71"/>
      <c r="X96" s="4"/>
      <c r="Y96" s="5"/>
      <c r="Z96" s="389"/>
      <c r="AA96" s="390"/>
    </row>
    <row r="97" spans="1:27" ht="33.9" customHeight="1">
      <c r="A97" s="372"/>
      <c r="B97" s="391">
        <f t="shared" si="0"/>
        <v>45</v>
      </c>
      <c r="C97" s="493"/>
      <c r="D97" s="494"/>
      <c r="E97" s="494"/>
      <c r="F97" s="494"/>
      <c r="G97" s="494"/>
      <c r="H97" s="494"/>
      <c r="I97" s="494"/>
      <c r="J97" s="494"/>
      <c r="K97" s="494"/>
      <c r="L97" s="495"/>
      <c r="M97" s="492"/>
      <c r="N97" s="492"/>
      <c r="O97" s="492"/>
      <c r="P97" s="492"/>
      <c r="Q97" s="492"/>
      <c r="R97" s="489"/>
      <c r="S97" s="490"/>
      <c r="T97" s="490"/>
      <c r="U97" s="490"/>
      <c r="V97" s="491"/>
      <c r="W97" s="71"/>
      <c r="X97" s="4"/>
      <c r="Y97" s="5"/>
      <c r="Z97" s="389"/>
      <c r="AA97" s="390"/>
    </row>
    <row r="98" spans="1:27" ht="33.9" customHeight="1">
      <c r="A98" s="372"/>
      <c r="B98" s="391">
        <f t="shared" si="0"/>
        <v>46</v>
      </c>
      <c r="C98" s="493"/>
      <c r="D98" s="494"/>
      <c r="E98" s="494"/>
      <c r="F98" s="494"/>
      <c r="G98" s="494"/>
      <c r="H98" s="494"/>
      <c r="I98" s="494"/>
      <c r="J98" s="494"/>
      <c r="K98" s="494"/>
      <c r="L98" s="495"/>
      <c r="M98" s="492"/>
      <c r="N98" s="492"/>
      <c r="O98" s="492"/>
      <c r="P98" s="492"/>
      <c r="Q98" s="492"/>
      <c r="R98" s="489"/>
      <c r="S98" s="490"/>
      <c r="T98" s="490"/>
      <c r="U98" s="490"/>
      <c r="V98" s="491"/>
      <c r="W98" s="71"/>
      <c r="X98" s="4"/>
      <c r="Y98" s="5"/>
      <c r="Z98" s="389"/>
      <c r="AA98" s="390"/>
    </row>
    <row r="99" spans="1:27" ht="33.9" customHeight="1">
      <c r="A99" s="372"/>
      <c r="B99" s="391">
        <f t="shared" si="0"/>
        <v>47</v>
      </c>
      <c r="C99" s="493"/>
      <c r="D99" s="494"/>
      <c r="E99" s="494"/>
      <c r="F99" s="494"/>
      <c r="G99" s="494"/>
      <c r="H99" s="494"/>
      <c r="I99" s="494"/>
      <c r="J99" s="494"/>
      <c r="K99" s="494"/>
      <c r="L99" s="495"/>
      <c r="M99" s="492"/>
      <c r="N99" s="492"/>
      <c r="O99" s="492"/>
      <c r="P99" s="492"/>
      <c r="Q99" s="492"/>
      <c r="R99" s="489"/>
      <c r="S99" s="490"/>
      <c r="T99" s="490"/>
      <c r="U99" s="490"/>
      <c r="V99" s="491"/>
      <c r="W99" s="71"/>
      <c r="X99" s="4"/>
      <c r="Y99" s="5"/>
      <c r="Z99" s="389"/>
      <c r="AA99" s="390"/>
    </row>
    <row r="100" spans="1:27" ht="33.9" customHeight="1">
      <c r="A100" s="372"/>
      <c r="B100" s="391">
        <f t="shared" si="0"/>
        <v>48</v>
      </c>
      <c r="C100" s="493"/>
      <c r="D100" s="494"/>
      <c r="E100" s="494"/>
      <c r="F100" s="494"/>
      <c r="G100" s="494"/>
      <c r="H100" s="494"/>
      <c r="I100" s="494"/>
      <c r="J100" s="494"/>
      <c r="K100" s="494"/>
      <c r="L100" s="495"/>
      <c r="M100" s="492"/>
      <c r="N100" s="492"/>
      <c r="O100" s="492"/>
      <c r="P100" s="492"/>
      <c r="Q100" s="492"/>
      <c r="R100" s="489"/>
      <c r="S100" s="490"/>
      <c r="T100" s="490"/>
      <c r="U100" s="490"/>
      <c r="V100" s="491"/>
      <c r="W100" s="71"/>
      <c r="X100" s="4"/>
      <c r="Y100" s="5"/>
      <c r="Z100" s="389"/>
      <c r="AA100" s="390"/>
    </row>
    <row r="101" spans="1:27" ht="33.9" customHeight="1">
      <c r="A101" s="372"/>
      <c r="B101" s="391">
        <f t="shared" si="0"/>
        <v>49</v>
      </c>
      <c r="C101" s="493"/>
      <c r="D101" s="494"/>
      <c r="E101" s="494"/>
      <c r="F101" s="494"/>
      <c r="G101" s="494"/>
      <c r="H101" s="494"/>
      <c r="I101" s="494"/>
      <c r="J101" s="494"/>
      <c r="K101" s="494"/>
      <c r="L101" s="495"/>
      <c r="M101" s="492"/>
      <c r="N101" s="492"/>
      <c r="O101" s="492"/>
      <c r="P101" s="492"/>
      <c r="Q101" s="492"/>
      <c r="R101" s="489"/>
      <c r="S101" s="490"/>
      <c r="T101" s="490"/>
      <c r="U101" s="490"/>
      <c r="V101" s="491"/>
      <c r="W101" s="71"/>
      <c r="X101" s="4"/>
      <c r="Y101" s="5"/>
      <c r="Z101" s="389"/>
      <c r="AA101" s="390"/>
    </row>
    <row r="102" spans="1:27" ht="33.9" customHeight="1">
      <c r="A102" s="372"/>
      <c r="B102" s="391">
        <f t="shared" si="0"/>
        <v>50</v>
      </c>
      <c r="C102" s="493"/>
      <c r="D102" s="494"/>
      <c r="E102" s="494"/>
      <c r="F102" s="494"/>
      <c r="G102" s="494"/>
      <c r="H102" s="494"/>
      <c r="I102" s="494"/>
      <c r="J102" s="494"/>
      <c r="K102" s="494"/>
      <c r="L102" s="495"/>
      <c r="M102" s="492"/>
      <c r="N102" s="492"/>
      <c r="O102" s="492"/>
      <c r="P102" s="492"/>
      <c r="Q102" s="492"/>
      <c r="R102" s="489"/>
      <c r="S102" s="490"/>
      <c r="T102" s="490"/>
      <c r="U102" s="490"/>
      <c r="V102" s="491"/>
      <c r="W102" s="71"/>
      <c r="X102" s="4"/>
      <c r="Y102" s="5"/>
      <c r="Z102" s="389"/>
      <c r="AA102" s="390"/>
    </row>
    <row r="103" spans="1:27" ht="33.9" customHeight="1">
      <c r="A103" s="372"/>
      <c r="B103" s="391">
        <f t="shared" si="0"/>
        <v>51</v>
      </c>
      <c r="C103" s="493"/>
      <c r="D103" s="494"/>
      <c r="E103" s="494"/>
      <c r="F103" s="494"/>
      <c r="G103" s="494"/>
      <c r="H103" s="494"/>
      <c r="I103" s="494"/>
      <c r="J103" s="494"/>
      <c r="K103" s="494"/>
      <c r="L103" s="495"/>
      <c r="M103" s="492"/>
      <c r="N103" s="492"/>
      <c r="O103" s="492"/>
      <c r="P103" s="492"/>
      <c r="Q103" s="492"/>
      <c r="R103" s="489"/>
      <c r="S103" s="490"/>
      <c r="T103" s="490"/>
      <c r="U103" s="490"/>
      <c r="V103" s="491"/>
      <c r="W103" s="71"/>
      <c r="X103" s="4"/>
      <c r="Y103" s="5"/>
      <c r="Z103" s="389"/>
      <c r="AA103" s="390"/>
    </row>
    <row r="104" spans="1:27" ht="33.9" customHeight="1">
      <c r="A104" s="372"/>
      <c r="B104" s="391">
        <f t="shared" si="0"/>
        <v>52</v>
      </c>
      <c r="C104" s="493"/>
      <c r="D104" s="494"/>
      <c r="E104" s="494"/>
      <c r="F104" s="494"/>
      <c r="G104" s="494"/>
      <c r="H104" s="494"/>
      <c r="I104" s="494"/>
      <c r="J104" s="494"/>
      <c r="K104" s="494"/>
      <c r="L104" s="495"/>
      <c r="M104" s="492"/>
      <c r="N104" s="492"/>
      <c r="O104" s="492"/>
      <c r="P104" s="492"/>
      <c r="Q104" s="492"/>
      <c r="R104" s="489"/>
      <c r="S104" s="490"/>
      <c r="T104" s="490"/>
      <c r="U104" s="490"/>
      <c r="V104" s="491"/>
      <c r="W104" s="71"/>
      <c r="X104" s="4"/>
      <c r="Y104" s="5"/>
      <c r="Z104" s="389"/>
      <c r="AA104" s="390"/>
    </row>
    <row r="105" spans="1:27" ht="33.9" customHeight="1">
      <c r="A105" s="372"/>
      <c r="B105" s="391">
        <f t="shared" si="0"/>
        <v>53</v>
      </c>
      <c r="C105" s="493"/>
      <c r="D105" s="494"/>
      <c r="E105" s="494"/>
      <c r="F105" s="494"/>
      <c r="G105" s="494"/>
      <c r="H105" s="494"/>
      <c r="I105" s="494"/>
      <c r="J105" s="494"/>
      <c r="K105" s="494"/>
      <c r="L105" s="495"/>
      <c r="M105" s="492"/>
      <c r="N105" s="492"/>
      <c r="O105" s="492"/>
      <c r="P105" s="492"/>
      <c r="Q105" s="492"/>
      <c r="R105" s="489"/>
      <c r="S105" s="490"/>
      <c r="T105" s="490"/>
      <c r="U105" s="490"/>
      <c r="V105" s="491"/>
      <c r="W105" s="71"/>
      <c r="X105" s="4"/>
      <c r="Y105" s="5"/>
      <c r="Z105" s="389"/>
      <c r="AA105" s="390"/>
    </row>
    <row r="106" spans="1:27" ht="33.9" customHeight="1">
      <c r="A106" s="372"/>
      <c r="B106" s="391">
        <f t="shared" si="0"/>
        <v>54</v>
      </c>
      <c r="C106" s="493"/>
      <c r="D106" s="494"/>
      <c r="E106" s="494"/>
      <c r="F106" s="494"/>
      <c r="G106" s="494"/>
      <c r="H106" s="494"/>
      <c r="I106" s="494"/>
      <c r="J106" s="494"/>
      <c r="K106" s="494"/>
      <c r="L106" s="495"/>
      <c r="M106" s="492"/>
      <c r="N106" s="492"/>
      <c r="O106" s="492"/>
      <c r="P106" s="492"/>
      <c r="Q106" s="492"/>
      <c r="R106" s="489"/>
      <c r="S106" s="490"/>
      <c r="T106" s="490"/>
      <c r="U106" s="490"/>
      <c r="V106" s="491"/>
      <c r="W106" s="71"/>
      <c r="X106" s="4"/>
      <c r="Y106" s="5"/>
      <c r="Z106" s="389"/>
      <c r="AA106" s="390"/>
    </row>
    <row r="107" spans="1:27" ht="33.9" customHeight="1">
      <c r="A107" s="372"/>
      <c r="B107" s="391">
        <f t="shared" si="0"/>
        <v>55</v>
      </c>
      <c r="C107" s="493"/>
      <c r="D107" s="494"/>
      <c r="E107" s="494"/>
      <c r="F107" s="494"/>
      <c r="G107" s="494"/>
      <c r="H107" s="494"/>
      <c r="I107" s="494"/>
      <c r="J107" s="494"/>
      <c r="K107" s="494"/>
      <c r="L107" s="495"/>
      <c r="M107" s="492"/>
      <c r="N107" s="492"/>
      <c r="O107" s="492"/>
      <c r="P107" s="492"/>
      <c r="Q107" s="492"/>
      <c r="R107" s="489"/>
      <c r="S107" s="490"/>
      <c r="T107" s="490"/>
      <c r="U107" s="490"/>
      <c r="V107" s="491"/>
      <c r="W107" s="71"/>
      <c r="X107" s="4"/>
      <c r="Y107" s="5"/>
      <c r="Z107" s="389"/>
      <c r="AA107" s="390"/>
    </row>
    <row r="108" spans="1:27" ht="33.9" customHeight="1">
      <c r="A108" s="372"/>
      <c r="B108" s="391">
        <f t="shared" si="0"/>
        <v>56</v>
      </c>
      <c r="C108" s="493"/>
      <c r="D108" s="494"/>
      <c r="E108" s="494"/>
      <c r="F108" s="494"/>
      <c r="G108" s="494"/>
      <c r="H108" s="494"/>
      <c r="I108" s="494"/>
      <c r="J108" s="494"/>
      <c r="K108" s="494"/>
      <c r="L108" s="495"/>
      <c r="M108" s="492"/>
      <c r="N108" s="492"/>
      <c r="O108" s="492"/>
      <c r="P108" s="492"/>
      <c r="Q108" s="492"/>
      <c r="R108" s="489"/>
      <c r="S108" s="490"/>
      <c r="T108" s="490"/>
      <c r="U108" s="490"/>
      <c r="V108" s="491"/>
      <c r="W108" s="71"/>
      <c r="X108" s="4"/>
      <c r="Y108" s="5"/>
      <c r="Z108" s="389"/>
      <c r="AA108" s="390"/>
    </row>
    <row r="109" spans="1:27" ht="33.9" customHeight="1">
      <c r="A109" s="372"/>
      <c r="B109" s="391">
        <f t="shared" si="0"/>
        <v>57</v>
      </c>
      <c r="C109" s="493"/>
      <c r="D109" s="494"/>
      <c r="E109" s="494"/>
      <c r="F109" s="494"/>
      <c r="G109" s="494"/>
      <c r="H109" s="494"/>
      <c r="I109" s="494"/>
      <c r="J109" s="494"/>
      <c r="K109" s="494"/>
      <c r="L109" s="495"/>
      <c r="M109" s="492"/>
      <c r="N109" s="492"/>
      <c r="O109" s="492"/>
      <c r="P109" s="492"/>
      <c r="Q109" s="492"/>
      <c r="R109" s="489"/>
      <c r="S109" s="490"/>
      <c r="T109" s="490"/>
      <c r="U109" s="490"/>
      <c r="V109" s="491"/>
      <c r="W109" s="71"/>
      <c r="X109" s="4"/>
      <c r="Y109" s="5"/>
      <c r="Z109" s="389"/>
      <c r="AA109" s="390"/>
    </row>
    <row r="110" spans="1:27" ht="33.9" customHeight="1">
      <c r="A110" s="372"/>
      <c r="B110" s="391">
        <f t="shared" si="0"/>
        <v>58</v>
      </c>
      <c r="C110" s="493"/>
      <c r="D110" s="494"/>
      <c r="E110" s="494"/>
      <c r="F110" s="494"/>
      <c r="G110" s="494"/>
      <c r="H110" s="494"/>
      <c r="I110" s="494"/>
      <c r="J110" s="494"/>
      <c r="K110" s="494"/>
      <c r="L110" s="495"/>
      <c r="M110" s="492"/>
      <c r="N110" s="492"/>
      <c r="O110" s="492"/>
      <c r="P110" s="492"/>
      <c r="Q110" s="492"/>
      <c r="R110" s="489"/>
      <c r="S110" s="490"/>
      <c r="T110" s="490"/>
      <c r="U110" s="490"/>
      <c r="V110" s="491"/>
      <c r="W110" s="71"/>
      <c r="X110" s="4"/>
      <c r="Y110" s="5"/>
      <c r="Z110" s="389"/>
      <c r="AA110" s="390"/>
    </row>
    <row r="111" spans="1:27" ht="33.9" customHeight="1">
      <c r="A111" s="372"/>
      <c r="B111" s="391">
        <f t="shared" si="0"/>
        <v>59</v>
      </c>
      <c r="C111" s="493"/>
      <c r="D111" s="494"/>
      <c r="E111" s="494"/>
      <c r="F111" s="494"/>
      <c r="G111" s="494"/>
      <c r="H111" s="494"/>
      <c r="I111" s="494"/>
      <c r="J111" s="494"/>
      <c r="K111" s="494"/>
      <c r="L111" s="495"/>
      <c r="M111" s="492"/>
      <c r="N111" s="492"/>
      <c r="O111" s="492"/>
      <c r="P111" s="492"/>
      <c r="Q111" s="492"/>
      <c r="R111" s="489"/>
      <c r="S111" s="490"/>
      <c r="T111" s="490"/>
      <c r="U111" s="490"/>
      <c r="V111" s="491"/>
      <c r="W111" s="71"/>
      <c r="X111" s="4"/>
      <c r="Y111" s="5"/>
      <c r="Z111" s="389"/>
      <c r="AA111" s="390"/>
    </row>
    <row r="112" spans="1:27" ht="33.9" customHeight="1">
      <c r="A112" s="372"/>
      <c r="B112" s="391">
        <f t="shared" si="0"/>
        <v>60</v>
      </c>
      <c r="C112" s="493"/>
      <c r="D112" s="494"/>
      <c r="E112" s="494"/>
      <c r="F112" s="494"/>
      <c r="G112" s="494"/>
      <c r="H112" s="494"/>
      <c r="I112" s="494"/>
      <c r="J112" s="494"/>
      <c r="K112" s="494"/>
      <c r="L112" s="495"/>
      <c r="M112" s="492"/>
      <c r="N112" s="492"/>
      <c r="O112" s="492"/>
      <c r="P112" s="492"/>
      <c r="Q112" s="492"/>
      <c r="R112" s="489"/>
      <c r="S112" s="490"/>
      <c r="T112" s="490"/>
      <c r="U112" s="490"/>
      <c r="V112" s="491"/>
      <c r="W112" s="71"/>
      <c r="X112" s="4"/>
      <c r="Y112" s="5"/>
      <c r="Z112" s="389"/>
      <c r="AA112" s="390"/>
    </row>
    <row r="113" spans="1:27" ht="33.9" customHeight="1">
      <c r="A113" s="372"/>
      <c r="B113" s="391">
        <f t="shared" si="0"/>
        <v>61</v>
      </c>
      <c r="C113" s="493"/>
      <c r="D113" s="494"/>
      <c r="E113" s="494"/>
      <c r="F113" s="494"/>
      <c r="G113" s="494"/>
      <c r="H113" s="494"/>
      <c r="I113" s="494"/>
      <c r="J113" s="494"/>
      <c r="K113" s="494"/>
      <c r="L113" s="495"/>
      <c r="M113" s="492"/>
      <c r="N113" s="492"/>
      <c r="O113" s="492"/>
      <c r="P113" s="492"/>
      <c r="Q113" s="492"/>
      <c r="R113" s="489"/>
      <c r="S113" s="490"/>
      <c r="T113" s="490"/>
      <c r="U113" s="490"/>
      <c r="V113" s="491"/>
      <c r="W113" s="71"/>
      <c r="X113" s="4"/>
      <c r="Y113" s="5"/>
      <c r="Z113" s="389"/>
      <c r="AA113" s="390"/>
    </row>
    <row r="114" spans="1:27" ht="33.9" customHeight="1">
      <c r="A114" s="372"/>
      <c r="B114" s="391">
        <f t="shared" si="0"/>
        <v>62</v>
      </c>
      <c r="C114" s="493"/>
      <c r="D114" s="494"/>
      <c r="E114" s="494"/>
      <c r="F114" s="494"/>
      <c r="G114" s="494"/>
      <c r="H114" s="494"/>
      <c r="I114" s="494"/>
      <c r="J114" s="494"/>
      <c r="K114" s="494"/>
      <c r="L114" s="495"/>
      <c r="M114" s="492"/>
      <c r="N114" s="492"/>
      <c r="O114" s="492"/>
      <c r="P114" s="492"/>
      <c r="Q114" s="492"/>
      <c r="R114" s="489"/>
      <c r="S114" s="490"/>
      <c r="T114" s="490"/>
      <c r="U114" s="490"/>
      <c r="V114" s="491"/>
      <c r="W114" s="71"/>
      <c r="X114" s="4"/>
      <c r="Y114" s="5"/>
      <c r="Z114" s="389"/>
      <c r="AA114" s="390"/>
    </row>
    <row r="115" spans="1:27" ht="33.9" customHeight="1">
      <c r="A115" s="372"/>
      <c r="B115" s="391">
        <f t="shared" si="0"/>
        <v>63</v>
      </c>
      <c r="C115" s="493"/>
      <c r="D115" s="494"/>
      <c r="E115" s="494"/>
      <c r="F115" s="494"/>
      <c r="G115" s="494"/>
      <c r="H115" s="494"/>
      <c r="I115" s="494"/>
      <c r="J115" s="494"/>
      <c r="K115" s="494"/>
      <c r="L115" s="495"/>
      <c r="M115" s="492"/>
      <c r="N115" s="492"/>
      <c r="O115" s="492"/>
      <c r="P115" s="492"/>
      <c r="Q115" s="492"/>
      <c r="R115" s="489"/>
      <c r="S115" s="490"/>
      <c r="T115" s="490"/>
      <c r="U115" s="490"/>
      <c r="V115" s="491"/>
      <c r="W115" s="71"/>
      <c r="X115" s="4"/>
      <c r="Y115" s="5"/>
      <c r="Z115" s="389"/>
      <c r="AA115" s="390"/>
    </row>
    <row r="116" spans="1:27" ht="33.9" customHeight="1">
      <c r="A116" s="372"/>
      <c r="B116" s="391">
        <f t="shared" si="0"/>
        <v>64</v>
      </c>
      <c r="C116" s="493"/>
      <c r="D116" s="494"/>
      <c r="E116" s="494"/>
      <c r="F116" s="494"/>
      <c r="G116" s="494"/>
      <c r="H116" s="494"/>
      <c r="I116" s="494"/>
      <c r="J116" s="494"/>
      <c r="K116" s="494"/>
      <c r="L116" s="495"/>
      <c r="M116" s="492"/>
      <c r="N116" s="492"/>
      <c r="O116" s="492"/>
      <c r="P116" s="492"/>
      <c r="Q116" s="492"/>
      <c r="R116" s="489"/>
      <c r="S116" s="490"/>
      <c r="T116" s="490"/>
      <c r="U116" s="490"/>
      <c r="V116" s="491"/>
      <c r="W116" s="71"/>
      <c r="X116" s="4"/>
      <c r="Y116" s="5"/>
      <c r="Z116" s="389"/>
      <c r="AA116" s="390"/>
    </row>
    <row r="117" spans="1:27" ht="33.9" customHeight="1">
      <c r="A117" s="372"/>
      <c r="B117" s="391">
        <f t="shared" si="0"/>
        <v>65</v>
      </c>
      <c r="C117" s="493"/>
      <c r="D117" s="494"/>
      <c r="E117" s="494"/>
      <c r="F117" s="494"/>
      <c r="G117" s="494"/>
      <c r="H117" s="494"/>
      <c r="I117" s="494"/>
      <c r="J117" s="494"/>
      <c r="K117" s="494"/>
      <c r="L117" s="495"/>
      <c r="M117" s="492"/>
      <c r="N117" s="492"/>
      <c r="O117" s="492"/>
      <c r="P117" s="492"/>
      <c r="Q117" s="492"/>
      <c r="R117" s="489"/>
      <c r="S117" s="490"/>
      <c r="T117" s="490"/>
      <c r="U117" s="490"/>
      <c r="V117" s="491"/>
      <c r="W117" s="71"/>
      <c r="X117" s="4"/>
      <c r="Y117" s="5"/>
      <c r="Z117" s="389"/>
      <c r="AA117" s="390"/>
    </row>
    <row r="118" spans="1:27" ht="33.9" customHeight="1">
      <c r="A118" s="372"/>
      <c r="B118" s="391">
        <f t="shared" si="0"/>
        <v>66</v>
      </c>
      <c r="C118" s="493"/>
      <c r="D118" s="494"/>
      <c r="E118" s="494"/>
      <c r="F118" s="494"/>
      <c r="G118" s="494"/>
      <c r="H118" s="494"/>
      <c r="I118" s="494"/>
      <c r="J118" s="494"/>
      <c r="K118" s="494"/>
      <c r="L118" s="495"/>
      <c r="M118" s="492"/>
      <c r="N118" s="492"/>
      <c r="O118" s="492"/>
      <c r="P118" s="492"/>
      <c r="Q118" s="492"/>
      <c r="R118" s="489"/>
      <c r="S118" s="490"/>
      <c r="T118" s="490"/>
      <c r="U118" s="490"/>
      <c r="V118" s="491"/>
      <c r="W118" s="71"/>
      <c r="X118" s="4"/>
      <c r="Y118" s="5"/>
      <c r="Z118" s="389"/>
      <c r="AA118" s="390"/>
    </row>
    <row r="119" spans="1:27" ht="33.9" customHeight="1">
      <c r="A119" s="372"/>
      <c r="B119" s="391">
        <f t="shared" ref="B119:B152" si="1">B118+1</f>
        <v>67</v>
      </c>
      <c r="C119" s="493"/>
      <c r="D119" s="494"/>
      <c r="E119" s="494"/>
      <c r="F119" s="494"/>
      <c r="G119" s="494"/>
      <c r="H119" s="494"/>
      <c r="I119" s="494"/>
      <c r="J119" s="494"/>
      <c r="K119" s="494"/>
      <c r="L119" s="495"/>
      <c r="M119" s="492"/>
      <c r="N119" s="492"/>
      <c r="O119" s="492"/>
      <c r="P119" s="492"/>
      <c r="Q119" s="492"/>
      <c r="R119" s="489"/>
      <c r="S119" s="490"/>
      <c r="T119" s="490"/>
      <c r="U119" s="490"/>
      <c r="V119" s="491"/>
      <c r="W119" s="71"/>
      <c r="X119" s="4"/>
      <c r="Y119" s="5"/>
      <c r="Z119" s="389"/>
      <c r="AA119" s="390"/>
    </row>
    <row r="120" spans="1:27" ht="33.9" customHeight="1">
      <c r="A120" s="372"/>
      <c r="B120" s="391">
        <f t="shared" si="1"/>
        <v>68</v>
      </c>
      <c r="C120" s="493"/>
      <c r="D120" s="494"/>
      <c r="E120" s="494"/>
      <c r="F120" s="494"/>
      <c r="G120" s="494"/>
      <c r="H120" s="494"/>
      <c r="I120" s="494"/>
      <c r="J120" s="494"/>
      <c r="K120" s="494"/>
      <c r="L120" s="495"/>
      <c r="M120" s="492"/>
      <c r="N120" s="492"/>
      <c r="O120" s="492"/>
      <c r="P120" s="492"/>
      <c r="Q120" s="492"/>
      <c r="R120" s="489"/>
      <c r="S120" s="490"/>
      <c r="T120" s="490"/>
      <c r="U120" s="490"/>
      <c r="V120" s="491"/>
      <c r="W120" s="71"/>
      <c r="X120" s="4"/>
      <c r="Y120" s="5"/>
      <c r="Z120" s="389"/>
      <c r="AA120" s="390"/>
    </row>
    <row r="121" spans="1:27" ht="33.9" customHeight="1">
      <c r="A121" s="372"/>
      <c r="B121" s="391">
        <f t="shared" si="1"/>
        <v>69</v>
      </c>
      <c r="C121" s="493"/>
      <c r="D121" s="494"/>
      <c r="E121" s="494"/>
      <c r="F121" s="494"/>
      <c r="G121" s="494"/>
      <c r="H121" s="494"/>
      <c r="I121" s="494"/>
      <c r="J121" s="494"/>
      <c r="K121" s="494"/>
      <c r="L121" s="495"/>
      <c r="M121" s="492"/>
      <c r="N121" s="492"/>
      <c r="O121" s="492"/>
      <c r="P121" s="492"/>
      <c r="Q121" s="492"/>
      <c r="R121" s="489"/>
      <c r="S121" s="490"/>
      <c r="T121" s="490"/>
      <c r="U121" s="490"/>
      <c r="V121" s="491"/>
      <c r="W121" s="71"/>
      <c r="X121" s="4"/>
      <c r="Y121" s="5"/>
      <c r="Z121" s="389"/>
      <c r="AA121" s="390"/>
    </row>
    <row r="122" spans="1:27" ht="33.9" customHeight="1">
      <c r="A122" s="372"/>
      <c r="B122" s="391">
        <f t="shared" si="1"/>
        <v>70</v>
      </c>
      <c r="C122" s="493"/>
      <c r="D122" s="494"/>
      <c r="E122" s="494"/>
      <c r="F122" s="494"/>
      <c r="G122" s="494"/>
      <c r="H122" s="494"/>
      <c r="I122" s="494"/>
      <c r="J122" s="494"/>
      <c r="K122" s="494"/>
      <c r="L122" s="495"/>
      <c r="M122" s="492"/>
      <c r="N122" s="492"/>
      <c r="O122" s="492"/>
      <c r="P122" s="492"/>
      <c r="Q122" s="492"/>
      <c r="R122" s="489"/>
      <c r="S122" s="490"/>
      <c r="T122" s="490"/>
      <c r="U122" s="490"/>
      <c r="V122" s="491"/>
      <c r="W122" s="71"/>
      <c r="X122" s="4"/>
      <c r="Y122" s="5"/>
      <c r="Z122" s="389"/>
      <c r="AA122" s="390"/>
    </row>
    <row r="123" spans="1:27" ht="33.9" customHeight="1">
      <c r="A123" s="372"/>
      <c r="B123" s="391">
        <f t="shared" si="1"/>
        <v>71</v>
      </c>
      <c r="C123" s="493"/>
      <c r="D123" s="494"/>
      <c r="E123" s="494"/>
      <c r="F123" s="494"/>
      <c r="G123" s="494"/>
      <c r="H123" s="494"/>
      <c r="I123" s="494"/>
      <c r="J123" s="494"/>
      <c r="K123" s="494"/>
      <c r="L123" s="495"/>
      <c r="M123" s="492"/>
      <c r="N123" s="492"/>
      <c r="O123" s="492"/>
      <c r="P123" s="492"/>
      <c r="Q123" s="492"/>
      <c r="R123" s="489"/>
      <c r="S123" s="490"/>
      <c r="T123" s="490"/>
      <c r="U123" s="490"/>
      <c r="V123" s="491"/>
      <c r="W123" s="71"/>
      <c r="X123" s="4"/>
      <c r="Y123" s="5"/>
      <c r="Z123" s="389"/>
      <c r="AA123" s="390"/>
    </row>
    <row r="124" spans="1:27" ht="33.9" customHeight="1">
      <c r="A124" s="372"/>
      <c r="B124" s="391">
        <f t="shared" si="1"/>
        <v>72</v>
      </c>
      <c r="C124" s="493"/>
      <c r="D124" s="494"/>
      <c r="E124" s="494"/>
      <c r="F124" s="494"/>
      <c r="G124" s="494"/>
      <c r="H124" s="494"/>
      <c r="I124" s="494"/>
      <c r="J124" s="494"/>
      <c r="K124" s="494"/>
      <c r="L124" s="495"/>
      <c r="M124" s="492"/>
      <c r="N124" s="492"/>
      <c r="O124" s="492"/>
      <c r="P124" s="492"/>
      <c r="Q124" s="492"/>
      <c r="R124" s="489"/>
      <c r="S124" s="490"/>
      <c r="T124" s="490"/>
      <c r="U124" s="490"/>
      <c r="V124" s="491"/>
      <c r="W124" s="71"/>
      <c r="X124" s="4"/>
      <c r="Y124" s="5"/>
      <c r="Z124" s="389"/>
      <c r="AA124" s="390"/>
    </row>
    <row r="125" spans="1:27" ht="33.9" customHeight="1">
      <c r="A125" s="372"/>
      <c r="B125" s="391">
        <f t="shared" si="1"/>
        <v>73</v>
      </c>
      <c r="C125" s="493"/>
      <c r="D125" s="494"/>
      <c r="E125" s="494"/>
      <c r="F125" s="494"/>
      <c r="G125" s="494"/>
      <c r="H125" s="494"/>
      <c r="I125" s="494"/>
      <c r="J125" s="494"/>
      <c r="K125" s="494"/>
      <c r="L125" s="495"/>
      <c r="M125" s="492"/>
      <c r="N125" s="492"/>
      <c r="O125" s="492"/>
      <c r="P125" s="492"/>
      <c r="Q125" s="492"/>
      <c r="R125" s="489"/>
      <c r="S125" s="490"/>
      <c r="T125" s="490"/>
      <c r="U125" s="490"/>
      <c r="V125" s="491"/>
      <c r="W125" s="71"/>
      <c r="X125" s="4"/>
      <c r="Y125" s="5"/>
      <c r="Z125" s="389"/>
      <c r="AA125" s="390"/>
    </row>
    <row r="126" spans="1:27" ht="33.9" customHeight="1">
      <c r="A126" s="372"/>
      <c r="B126" s="391">
        <f t="shared" si="1"/>
        <v>74</v>
      </c>
      <c r="C126" s="493"/>
      <c r="D126" s="494"/>
      <c r="E126" s="494"/>
      <c r="F126" s="494"/>
      <c r="G126" s="494"/>
      <c r="H126" s="494"/>
      <c r="I126" s="494"/>
      <c r="J126" s="494"/>
      <c r="K126" s="494"/>
      <c r="L126" s="495"/>
      <c r="M126" s="492"/>
      <c r="N126" s="492"/>
      <c r="O126" s="492"/>
      <c r="P126" s="492"/>
      <c r="Q126" s="492"/>
      <c r="R126" s="489"/>
      <c r="S126" s="490"/>
      <c r="T126" s="490"/>
      <c r="U126" s="490"/>
      <c r="V126" s="491"/>
      <c r="W126" s="71"/>
      <c r="X126" s="4"/>
      <c r="Y126" s="5"/>
      <c r="Z126" s="389"/>
      <c r="AA126" s="390"/>
    </row>
    <row r="127" spans="1:27" ht="33.9" customHeight="1">
      <c r="A127" s="372"/>
      <c r="B127" s="391">
        <f t="shared" si="1"/>
        <v>75</v>
      </c>
      <c r="C127" s="493"/>
      <c r="D127" s="494"/>
      <c r="E127" s="494"/>
      <c r="F127" s="494"/>
      <c r="G127" s="494"/>
      <c r="H127" s="494"/>
      <c r="I127" s="494"/>
      <c r="J127" s="494"/>
      <c r="K127" s="494"/>
      <c r="L127" s="495"/>
      <c r="M127" s="492"/>
      <c r="N127" s="492"/>
      <c r="O127" s="492"/>
      <c r="P127" s="492"/>
      <c r="Q127" s="492"/>
      <c r="R127" s="489"/>
      <c r="S127" s="490"/>
      <c r="T127" s="490"/>
      <c r="U127" s="490"/>
      <c r="V127" s="491"/>
      <c r="W127" s="71"/>
      <c r="X127" s="4"/>
      <c r="Y127" s="5"/>
      <c r="Z127" s="389"/>
      <c r="AA127" s="390"/>
    </row>
    <row r="128" spans="1:27" ht="33.9" customHeight="1">
      <c r="A128" s="372"/>
      <c r="B128" s="391">
        <f t="shared" si="1"/>
        <v>76</v>
      </c>
      <c r="C128" s="493"/>
      <c r="D128" s="494"/>
      <c r="E128" s="494"/>
      <c r="F128" s="494"/>
      <c r="G128" s="494"/>
      <c r="H128" s="494"/>
      <c r="I128" s="494"/>
      <c r="J128" s="494"/>
      <c r="K128" s="494"/>
      <c r="L128" s="495"/>
      <c r="M128" s="492"/>
      <c r="N128" s="492"/>
      <c r="O128" s="492"/>
      <c r="P128" s="492"/>
      <c r="Q128" s="492"/>
      <c r="R128" s="489"/>
      <c r="S128" s="490"/>
      <c r="T128" s="490"/>
      <c r="U128" s="490"/>
      <c r="V128" s="491"/>
      <c r="W128" s="71"/>
      <c r="X128" s="4"/>
      <c r="Y128" s="5"/>
      <c r="Z128" s="389"/>
      <c r="AA128" s="390"/>
    </row>
    <row r="129" spans="1:27" ht="33.9" customHeight="1">
      <c r="A129" s="372"/>
      <c r="B129" s="391">
        <f t="shared" si="1"/>
        <v>77</v>
      </c>
      <c r="C129" s="493"/>
      <c r="D129" s="494"/>
      <c r="E129" s="494"/>
      <c r="F129" s="494"/>
      <c r="G129" s="494"/>
      <c r="H129" s="494"/>
      <c r="I129" s="494"/>
      <c r="J129" s="494"/>
      <c r="K129" s="494"/>
      <c r="L129" s="495"/>
      <c r="M129" s="492"/>
      <c r="N129" s="492"/>
      <c r="O129" s="492"/>
      <c r="P129" s="492"/>
      <c r="Q129" s="492"/>
      <c r="R129" s="489"/>
      <c r="S129" s="490"/>
      <c r="T129" s="490"/>
      <c r="U129" s="490"/>
      <c r="V129" s="491"/>
      <c r="W129" s="71"/>
      <c r="X129" s="4"/>
      <c r="Y129" s="5"/>
      <c r="Z129" s="389"/>
      <c r="AA129" s="390"/>
    </row>
    <row r="130" spans="1:27" ht="33.9" customHeight="1">
      <c r="A130" s="372"/>
      <c r="B130" s="391">
        <f t="shared" si="1"/>
        <v>78</v>
      </c>
      <c r="C130" s="493"/>
      <c r="D130" s="494"/>
      <c r="E130" s="494"/>
      <c r="F130" s="494"/>
      <c r="G130" s="494"/>
      <c r="H130" s="494"/>
      <c r="I130" s="494"/>
      <c r="J130" s="494"/>
      <c r="K130" s="494"/>
      <c r="L130" s="495"/>
      <c r="M130" s="492"/>
      <c r="N130" s="492"/>
      <c r="O130" s="492"/>
      <c r="P130" s="492"/>
      <c r="Q130" s="492"/>
      <c r="R130" s="489"/>
      <c r="S130" s="490"/>
      <c r="T130" s="490"/>
      <c r="U130" s="490"/>
      <c r="V130" s="491"/>
      <c r="W130" s="71"/>
      <c r="X130" s="4"/>
      <c r="Y130" s="5"/>
      <c r="Z130" s="389"/>
      <c r="AA130" s="390"/>
    </row>
    <row r="131" spans="1:27" ht="33.9" customHeight="1">
      <c r="A131" s="372"/>
      <c r="B131" s="391">
        <f t="shared" si="1"/>
        <v>79</v>
      </c>
      <c r="C131" s="493"/>
      <c r="D131" s="494"/>
      <c r="E131" s="494"/>
      <c r="F131" s="494"/>
      <c r="G131" s="494"/>
      <c r="H131" s="494"/>
      <c r="I131" s="494"/>
      <c r="J131" s="494"/>
      <c r="K131" s="494"/>
      <c r="L131" s="495"/>
      <c r="M131" s="492"/>
      <c r="N131" s="492"/>
      <c r="O131" s="492"/>
      <c r="P131" s="492"/>
      <c r="Q131" s="492"/>
      <c r="R131" s="489"/>
      <c r="S131" s="490"/>
      <c r="T131" s="490"/>
      <c r="U131" s="490"/>
      <c r="V131" s="491"/>
      <c r="W131" s="71"/>
      <c r="X131" s="4"/>
      <c r="Y131" s="5"/>
      <c r="Z131" s="389"/>
      <c r="AA131" s="390"/>
    </row>
    <row r="132" spans="1:27" ht="33.9" customHeight="1">
      <c r="A132" s="372"/>
      <c r="B132" s="391">
        <f t="shared" si="1"/>
        <v>80</v>
      </c>
      <c r="C132" s="493"/>
      <c r="D132" s="494"/>
      <c r="E132" s="494"/>
      <c r="F132" s="494"/>
      <c r="G132" s="494"/>
      <c r="H132" s="494"/>
      <c r="I132" s="494"/>
      <c r="J132" s="494"/>
      <c r="K132" s="494"/>
      <c r="L132" s="495"/>
      <c r="M132" s="492"/>
      <c r="N132" s="492"/>
      <c r="O132" s="492"/>
      <c r="P132" s="492"/>
      <c r="Q132" s="492"/>
      <c r="R132" s="489"/>
      <c r="S132" s="490"/>
      <c r="T132" s="490"/>
      <c r="U132" s="490"/>
      <c r="V132" s="491"/>
      <c r="W132" s="71"/>
      <c r="X132" s="4"/>
      <c r="Y132" s="5"/>
      <c r="Z132" s="389"/>
      <c r="AA132" s="390"/>
    </row>
    <row r="133" spans="1:27" ht="33.9" customHeight="1">
      <c r="A133" s="372"/>
      <c r="B133" s="391">
        <f t="shared" si="1"/>
        <v>81</v>
      </c>
      <c r="C133" s="493"/>
      <c r="D133" s="494"/>
      <c r="E133" s="494"/>
      <c r="F133" s="494"/>
      <c r="G133" s="494"/>
      <c r="H133" s="494"/>
      <c r="I133" s="494"/>
      <c r="J133" s="494"/>
      <c r="K133" s="494"/>
      <c r="L133" s="495"/>
      <c r="M133" s="492"/>
      <c r="N133" s="492"/>
      <c r="O133" s="492"/>
      <c r="P133" s="492"/>
      <c r="Q133" s="492"/>
      <c r="R133" s="489"/>
      <c r="S133" s="490"/>
      <c r="T133" s="490"/>
      <c r="U133" s="490"/>
      <c r="V133" s="491"/>
      <c r="W133" s="71"/>
      <c r="X133" s="4"/>
      <c r="Y133" s="5"/>
      <c r="Z133" s="389"/>
      <c r="AA133" s="390"/>
    </row>
    <row r="134" spans="1:27" ht="33.9" customHeight="1">
      <c r="A134" s="372"/>
      <c r="B134" s="391">
        <f t="shared" si="1"/>
        <v>82</v>
      </c>
      <c r="C134" s="493"/>
      <c r="D134" s="494"/>
      <c r="E134" s="494"/>
      <c r="F134" s="494"/>
      <c r="G134" s="494"/>
      <c r="H134" s="494"/>
      <c r="I134" s="494"/>
      <c r="J134" s="494"/>
      <c r="K134" s="494"/>
      <c r="L134" s="495"/>
      <c r="M134" s="492"/>
      <c r="N134" s="492"/>
      <c r="O134" s="492"/>
      <c r="P134" s="492"/>
      <c r="Q134" s="492"/>
      <c r="R134" s="489"/>
      <c r="S134" s="490"/>
      <c r="T134" s="490"/>
      <c r="U134" s="490"/>
      <c r="V134" s="491"/>
      <c r="W134" s="71"/>
      <c r="X134" s="4"/>
      <c r="Y134" s="5"/>
      <c r="Z134" s="389"/>
      <c r="AA134" s="390"/>
    </row>
    <row r="135" spans="1:27" ht="33.9" customHeight="1">
      <c r="A135" s="372"/>
      <c r="B135" s="391">
        <f t="shared" si="1"/>
        <v>83</v>
      </c>
      <c r="C135" s="493"/>
      <c r="D135" s="494"/>
      <c r="E135" s="494"/>
      <c r="F135" s="494"/>
      <c r="G135" s="494"/>
      <c r="H135" s="494"/>
      <c r="I135" s="494"/>
      <c r="J135" s="494"/>
      <c r="K135" s="494"/>
      <c r="L135" s="495"/>
      <c r="M135" s="492"/>
      <c r="N135" s="492"/>
      <c r="O135" s="492"/>
      <c r="P135" s="492"/>
      <c r="Q135" s="492"/>
      <c r="R135" s="489"/>
      <c r="S135" s="490"/>
      <c r="T135" s="490"/>
      <c r="U135" s="490"/>
      <c r="V135" s="491"/>
      <c r="W135" s="71"/>
      <c r="X135" s="4"/>
      <c r="Y135" s="5"/>
      <c r="Z135" s="389"/>
      <c r="AA135" s="390"/>
    </row>
    <row r="136" spans="1:27" ht="33.9" customHeight="1">
      <c r="A136" s="372"/>
      <c r="B136" s="391">
        <f t="shared" si="1"/>
        <v>84</v>
      </c>
      <c r="C136" s="493"/>
      <c r="D136" s="494"/>
      <c r="E136" s="494"/>
      <c r="F136" s="494"/>
      <c r="G136" s="494"/>
      <c r="H136" s="494"/>
      <c r="I136" s="494"/>
      <c r="J136" s="494"/>
      <c r="K136" s="494"/>
      <c r="L136" s="495"/>
      <c r="M136" s="492"/>
      <c r="N136" s="492"/>
      <c r="O136" s="492"/>
      <c r="P136" s="492"/>
      <c r="Q136" s="492"/>
      <c r="R136" s="489"/>
      <c r="S136" s="490"/>
      <c r="T136" s="490"/>
      <c r="U136" s="490"/>
      <c r="V136" s="491"/>
      <c r="W136" s="71"/>
      <c r="X136" s="4"/>
      <c r="Y136" s="5"/>
      <c r="Z136" s="389"/>
      <c r="AA136" s="390"/>
    </row>
    <row r="137" spans="1:27" ht="33.9" customHeight="1">
      <c r="A137" s="372"/>
      <c r="B137" s="391">
        <f t="shared" si="1"/>
        <v>85</v>
      </c>
      <c r="C137" s="493"/>
      <c r="D137" s="494"/>
      <c r="E137" s="494"/>
      <c r="F137" s="494"/>
      <c r="G137" s="494"/>
      <c r="H137" s="494"/>
      <c r="I137" s="494"/>
      <c r="J137" s="494"/>
      <c r="K137" s="494"/>
      <c r="L137" s="495"/>
      <c r="M137" s="492"/>
      <c r="N137" s="492"/>
      <c r="O137" s="492"/>
      <c r="P137" s="492"/>
      <c r="Q137" s="492"/>
      <c r="R137" s="489"/>
      <c r="S137" s="490"/>
      <c r="T137" s="490"/>
      <c r="U137" s="490"/>
      <c r="V137" s="491"/>
      <c r="W137" s="71"/>
      <c r="X137" s="4"/>
      <c r="Y137" s="5"/>
      <c r="Z137" s="389"/>
      <c r="AA137" s="390"/>
    </row>
    <row r="138" spans="1:27" ht="33.9" customHeight="1">
      <c r="A138" s="372"/>
      <c r="B138" s="391">
        <f t="shared" si="1"/>
        <v>86</v>
      </c>
      <c r="C138" s="493"/>
      <c r="D138" s="494"/>
      <c r="E138" s="494"/>
      <c r="F138" s="494"/>
      <c r="G138" s="494"/>
      <c r="H138" s="494"/>
      <c r="I138" s="494"/>
      <c r="J138" s="494"/>
      <c r="K138" s="494"/>
      <c r="L138" s="495"/>
      <c r="M138" s="492"/>
      <c r="N138" s="492"/>
      <c r="O138" s="492"/>
      <c r="P138" s="492"/>
      <c r="Q138" s="492"/>
      <c r="R138" s="489"/>
      <c r="S138" s="490"/>
      <c r="T138" s="490"/>
      <c r="U138" s="490"/>
      <c r="V138" s="491"/>
      <c r="W138" s="71"/>
      <c r="X138" s="4"/>
      <c r="Y138" s="5"/>
      <c r="Z138" s="389"/>
      <c r="AA138" s="390"/>
    </row>
    <row r="139" spans="1:27" ht="33.9" customHeight="1">
      <c r="A139" s="372"/>
      <c r="B139" s="391">
        <f t="shared" si="1"/>
        <v>87</v>
      </c>
      <c r="C139" s="493"/>
      <c r="D139" s="494"/>
      <c r="E139" s="494"/>
      <c r="F139" s="494"/>
      <c r="G139" s="494"/>
      <c r="H139" s="494"/>
      <c r="I139" s="494"/>
      <c r="J139" s="494"/>
      <c r="K139" s="494"/>
      <c r="L139" s="495"/>
      <c r="M139" s="492"/>
      <c r="N139" s="492"/>
      <c r="O139" s="492"/>
      <c r="P139" s="492"/>
      <c r="Q139" s="492"/>
      <c r="R139" s="489"/>
      <c r="S139" s="490"/>
      <c r="T139" s="490"/>
      <c r="U139" s="490"/>
      <c r="V139" s="491"/>
      <c r="W139" s="71"/>
      <c r="X139" s="4"/>
      <c r="Y139" s="5"/>
      <c r="Z139" s="389"/>
      <c r="AA139" s="390"/>
    </row>
    <row r="140" spans="1:27" ht="33.9" customHeight="1">
      <c r="A140" s="372"/>
      <c r="B140" s="391">
        <f t="shared" si="1"/>
        <v>88</v>
      </c>
      <c r="C140" s="493"/>
      <c r="D140" s="494"/>
      <c r="E140" s="494"/>
      <c r="F140" s="494"/>
      <c r="G140" s="494"/>
      <c r="H140" s="494"/>
      <c r="I140" s="494"/>
      <c r="J140" s="494"/>
      <c r="K140" s="494"/>
      <c r="L140" s="495"/>
      <c r="M140" s="492"/>
      <c r="N140" s="492"/>
      <c r="O140" s="492"/>
      <c r="P140" s="492"/>
      <c r="Q140" s="492"/>
      <c r="R140" s="489"/>
      <c r="S140" s="490"/>
      <c r="T140" s="490"/>
      <c r="U140" s="490"/>
      <c r="V140" s="491"/>
      <c r="W140" s="71"/>
      <c r="X140" s="4"/>
      <c r="Y140" s="5"/>
      <c r="Z140" s="389"/>
      <c r="AA140" s="390"/>
    </row>
    <row r="141" spans="1:27" ht="33.9" customHeight="1">
      <c r="A141" s="372"/>
      <c r="B141" s="391">
        <f t="shared" si="1"/>
        <v>89</v>
      </c>
      <c r="C141" s="493"/>
      <c r="D141" s="494"/>
      <c r="E141" s="494"/>
      <c r="F141" s="494"/>
      <c r="G141" s="494"/>
      <c r="H141" s="494"/>
      <c r="I141" s="494"/>
      <c r="J141" s="494"/>
      <c r="K141" s="494"/>
      <c r="L141" s="495"/>
      <c r="M141" s="492"/>
      <c r="N141" s="492"/>
      <c r="O141" s="492"/>
      <c r="P141" s="492"/>
      <c r="Q141" s="492"/>
      <c r="R141" s="489"/>
      <c r="S141" s="490"/>
      <c r="T141" s="490"/>
      <c r="U141" s="490"/>
      <c r="V141" s="491"/>
      <c r="W141" s="71"/>
      <c r="X141" s="4"/>
      <c r="Y141" s="5"/>
      <c r="Z141" s="389"/>
      <c r="AA141" s="390"/>
    </row>
    <row r="142" spans="1:27" ht="33.9" customHeight="1">
      <c r="A142" s="372"/>
      <c r="B142" s="391">
        <f t="shared" si="1"/>
        <v>90</v>
      </c>
      <c r="C142" s="493"/>
      <c r="D142" s="494"/>
      <c r="E142" s="494"/>
      <c r="F142" s="494"/>
      <c r="G142" s="494"/>
      <c r="H142" s="494"/>
      <c r="I142" s="494"/>
      <c r="J142" s="494"/>
      <c r="K142" s="494"/>
      <c r="L142" s="495"/>
      <c r="M142" s="492"/>
      <c r="N142" s="492"/>
      <c r="O142" s="492"/>
      <c r="P142" s="492"/>
      <c r="Q142" s="492"/>
      <c r="R142" s="489"/>
      <c r="S142" s="490"/>
      <c r="T142" s="490"/>
      <c r="U142" s="490"/>
      <c r="V142" s="491"/>
      <c r="W142" s="71"/>
      <c r="X142" s="4"/>
      <c r="Y142" s="5"/>
      <c r="Z142" s="389"/>
      <c r="AA142" s="390"/>
    </row>
    <row r="143" spans="1:27" ht="33.9" customHeight="1">
      <c r="A143" s="372"/>
      <c r="B143" s="391">
        <f t="shared" si="1"/>
        <v>91</v>
      </c>
      <c r="C143" s="493"/>
      <c r="D143" s="494"/>
      <c r="E143" s="494"/>
      <c r="F143" s="494"/>
      <c r="G143" s="494"/>
      <c r="H143" s="494"/>
      <c r="I143" s="494"/>
      <c r="J143" s="494"/>
      <c r="K143" s="494"/>
      <c r="L143" s="495"/>
      <c r="M143" s="492"/>
      <c r="N143" s="492"/>
      <c r="O143" s="492"/>
      <c r="P143" s="492"/>
      <c r="Q143" s="492"/>
      <c r="R143" s="489"/>
      <c r="S143" s="490"/>
      <c r="T143" s="490"/>
      <c r="U143" s="490"/>
      <c r="V143" s="491"/>
      <c r="W143" s="71"/>
      <c r="X143" s="4"/>
      <c r="Y143" s="5"/>
      <c r="Z143" s="389"/>
      <c r="AA143" s="390"/>
    </row>
    <row r="144" spans="1:27" ht="33.9" customHeight="1">
      <c r="A144" s="372"/>
      <c r="B144" s="391">
        <f t="shared" si="1"/>
        <v>92</v>
      </c>
      <c r="C144" s="493"/>
      <c r="D144" s="494"/>
      <c r="E144" s="494"/>
      <c r="F144" s="494"/>
      <c r="G144" s="494"/>
      <c r="H144" s="494"/>
      <c r="I144" s="494"/>
      <c r="J144" s="494"/>
      <c r="K144" s="494"/>
      <c r="L144" s="495"/>
      <c r="M144" s="492"/>
      <c r="N144" s="492"/>
      <c r="O144" s="492"/>
      <c r="P144" s="492"/>
      <c r="Q144" s="492"/>
      <c r="R144" s="489"/>
      <c r="S144" s="490"/>
      <c r="T144" s="490"/>
      <c r="U144" s="490"/>
      <c r="V144" s="491"/>
      <c r="W144" s="71"/>
      <c r="X144" s="4"/>
      <c r="Y144" s="5"/>
      <c r="Z144" s="389"/>
      <c r="AA144" s="390"/>
    </row>
    <row r="145" spans="1:27" ht="33.9" customHeight="1">
      <c r="A145" s="372"/>
      <c r="B145" s="391">
        <f t="shared" si="1"/>
        <v>93</v>
      </c>
      <c r="C145" s="493"/>
      <c r="D145" s="494"/>
      <c r="E145" s="494"/>
      <c r="F145" s="494"/>
      <c r="G145" s="494"/>
      <c r="H145" s="494"/>
      <c r="I145" s="494"/>
      <c r="J145" s="494"/>
      <c r="K145" s="494"/>
      <c r="L145" s="495"/>
      <c r="M145" s="492"/>
      <c r="N145" s="492"/>
      <c r="O145" s="492"/>
      <c r="P145" s="492"/>
      <c r="Q145" s="492"/>
      <c r="R145" s="489"/>
      <c r="S145" s="490"/>
      <c r="T145" s="490"/>
      <c r="U145" s="490"/>
      <c r="V145" s="491"/>
      <c r="W145" s="71"/>
      <c r="X145" s="4"/>
      <c r="Y145" s="5"/>
      <c r="Z145" s="389"/>
      <c r="AA145" s="390"/>
    </row>
    <row r="146" spans="1:27" ht="33.9" customHeight="1">
      <c r="A146" s="372"/>
      <c r="B146" s="391">
        <f t="shared" si="1"/>
        <v>94</v>
      </c>
      <c r="C146" s="493"/>
      <c r="D146" s="494"/>
      <c r="E146" s="494"/>
      <c r="F146" s="494"/>
      <c r="G146" s="494"/>
      <c r="H146" s="494"/>
      <c r="I146" s="494"/>
      <c r="J146" s="494"/>
      <c r="K146" s="494"/>
      <c r="L146" s="495"/>
      <c r="M146" s="492"/>
      <c r="N146" s="492"/>
      <c r="O146" s="492"/>
      <c r="P146" s="492"/>
      <c r="Q146" s="492"/>
      <c r="R146" s="489"/>
      <c r="S146" s="490"/>
      <c r="T146" s="490"/>
      <c r="U146" s="490"/>
      <c r="V146" s="491"/>
      <c r="W146" s="71"/>
      <c r="X146" s="4"/>
      <c r="Y146" s="5"/>
      <c r="Z146" s="389"/>
      <c r="AA146" s="390"/>
    </row>
    <row r="147" spans="1:27" ht="33.9" customHeight="1">
      <c r="A147" s="372"/>
      <c r="B147" s="391">
        <f t="shared" si="1"/>
        <v>95</v>
      </c>
      <c r="C147" s="493"/>
      <c r="D147" s="494"/>
      <c r="E147" s="494"/>
      <c r="F147" s="494"/>
      <c r="G147" s="494"/>
      <c r="H147" s="494"/>
      <c r="I147" s="494"/>
      <c r="J147" s="494"/>
      <c r="K147" s="494"/>
      <c r="L147" s="495"/>
      <c r="M147" s="492"/>
      <c r="N147" s="492"/>
      <c r="O147" s="492"/>
      <c r="P147" s="492"/>
      <c r="Q147" s="492"/>
      <c r="R147" s="489"/>
      <c r="S147" s="490"/>
      <c r="T147" s="490"/>
      <c r="U147" s="490"/>
      <c r="V147" s="491"/>
      <c r="W147" s="71"/>
      <c r="X147" s="4"/>
      <c r="Y147" s="5"/>
      <c r="Z147" s="389"/>
      <c r="AA147" s="390"/>
    </row>
    <row r="148" spans="1:27" ht="33.9" customHeight="1">
      <c r="A148" s="372"/>
      <c r="B148" s="391">
        <f t="shared" si="1"/>
        <v>96</v>
      </c>
      <c r="C148" s="493"/>
      <c r="D148" s="494"/>
      <c r="E148" s="494"/>
      <c r="F148" s="494"/>
      <c r="G148" s="494"/>
      <c r="H148" s="494"/>
      <c r="I148" s="494"/>
      <c r="J148" s="494"/>
      <c r="K148" s="494"/>
      <c r="L148" s="495"/>
      <c r="M148" s="492"/>
      <c r="N148" s="492"/>
      <c r="O148" s="492"/>
      <c r="P148" s="492"/>
      <c r="Q148" s="492"/>
      <c r="R148" s="489"/>
      <c r="S148" s="490"/>
      <c r="T148" s="490"/>
      <c r="U148" s="490"/>
      <c r="V148" s="491"/>
      <c r="W148" s="71"/>
      <c r="X148" s="4"/>
      <c r="Y148" s="5"/>
      <c r="Z148" s="389"/>
      <c r="AA148" s="390"/>
    </row>
    <row r="149" spans="1:27" ht="33.9" customHeight="1">
      <c r="A149" s="372"/>
      <c r="B149" s="391">
        <f t="shared" si="1"/>
        <v>97</v>
      </c>
      <c r="C149" s="493"/>
      <c r="D149" s="494"/>
      <c r="E149" s="494"/>
      <c r="F149" s="494"/>
      <c r="G149" s="494"/>
      <c r="H149" s="494"/>
      <c r="I149" s="494"/>
      <c r="J149" s="494"/>
      <c r="K149" s="494"/>
      <c r="L149" s="495"/>
      <c r="M149" s="492"/>
      <c r="N149" s="492"/>
      <c r="O149" s="492"/>
      <c r="P149" s="492"/>
      <c r="Q149" s="492"/>
      <c r="R149" s="489"/>
      <c r="S149" s="490"/>
      <c r="T149" s="490"/>
      <c r="U149" s="490"/>
      <c r="V149" s="491"/>
      <c r="W149" s="71"/>
      <c r="X149" s="4"/>
      <c r="Y149" s="5"/>
      <c r="Z149" s="389"/>
      <c r="AA149" s="390"/>
    </row>
    <row r="150" spans="1:27" ht="33.9" customHeight="1">
      <c r="A150" s="372"/>
      <c r="B150" s="391">
        <f t="shared" si="1"/>
        <v>98</v>
      </c>
      <c r="C150" s="493"/>
      <c r="D150" s="494"/>
      <c r="E150" s="494"/>
      <c r="F150" s="494"/>
      <c r="G150" s="494"/>
      <c r="H150" s="494"/>
      <c r="I150" s="494"/>
      <c r="J150" s="494"/>
      <c r="K150" s="494"/>
      <c r="L150" s="495"/>
      <c r="M150" s="492"/>
      <c r="N150" s="492"/>
      <c r="O150" s="492"/>
      <c r="P150" s="492"/>
      <c r="Q150" s="492"/>
      <c r="R150" s="489"/>
      <c r="S150" s="490"/>
      <c r="T150" s="490"/>
      <c r="U150" s="490"/>
      <c r="V150" s="491"/>
      <c r="W150" s="71"/>
      <c r="X150" s="4"/>
      <c r="Y150" s="5"/>
      <c r="Z150" s="389"/>
      <c r="AA150" s="390"/>
    </row>
    <row r="151" spans="1:27" ht="33.9" customHeight="1">
      <c r="A151" s="372"/>
      <c r="B151" s="391">
        <f t="shared" si="1"/>
        <v>99</v>
      </c>
      <c r="C151" s="493"/>
      <c r="D151" s="494"/>
      <c r="E151" s="494"/>
      <c r="F151" s="494"/>
      <c r="G151" s="494"/>
      <c r="H151" s="494"/>
      <c r="I151" s="494"/>
      <c r="J151" s="494"/>
      <c r="K151" s="494"/>
      <c r="L151" s="495"/>
      <c r="M151" s="492"/>
      <c r="N151" s="492"/>
      <c r="O151" s="492"/>
      <c r="P151" s="492"/>
      <c r="Q151" s="492"/>
      <c r="R151" s="489"/>
      <c r="S151" s="490"/>
      <c r="T151" s="490"/>
      <c r="U151" s="490"/>
      <c r="V151" s="491"/>
      <c r="W151" s="71"/>
      <c r="X151" s="4"/>
      <c r="Y151" s="5"/>
      <c r="Z151" s="389"/>
      <c r="AA151" s="390"/>
    </row>
    <row r="152" spans="1:27" ht="33.9" customHeight="1" thickBot="1">
      <c r="A152" s="372"/>
      <c r="B152" s="391">
        <f t="shared" si="1"/>
        <v>100</v>
      </c>
      <c r="C152" s="496"/>
      <c r="D152" s="497"/>
      <c r="E152" s="497"/>
      <c r="F152" s="497"/>
      <c r="G152" s="497"/>
      <c r="H152" s="497"/>
      <c r="I152" s="497"/>
      <c r="J152" s="497"/>
      <c r="K152" s="497"/>
      <c r="L152" s="498"/>
      <c r="M152" s="499"/>
      <c r="N152" s="499"/>
      <c r="O152" s="499"/>
      <c r="P152" s="499"/>
      <c r="Q152" s="499"/>
      <c r="R152" s="500"/>
      <c r="S152" s="501"/>
      <c r="T152" s="501"/>
      <c r="U152" s="501"/>
      <c r="V152" s="502"/>
      <c r="W152" s="450"/>
      <c r="X152" s="451"/>
      <c r="Y152" s="452"/>
      <c r="Z152" s="389"/>
      <c r="AA152" s="390"/>
    </row>
  </sheetData>
  <sheetProtection algorithmName="SHA-512" hashValue="S33vYQTbLkanq49+nufAHHvfiYZC2k1971Lj7i+PwA2oeLKbszorhRrFKcG6MffC+HXmathgsPsDKq0tTxpluA==" saltValue="2cC6YIBrLm2nEZRysO3MgA==" spinCount="100000" sheet="1" formatCells="0" formatColumns="0" formatRows="0" sort="0" autoFilter="0"/>
  <mergeCells count="335">
    <mergeCell ref="B51:B52"/>
    <mergeCell ref="X51:X52"/>
    <mergeCell ref="Y51:Y52"/>
    <mergeCell ref="M40:X40"/>
    <mergeCell ref="C41:L41"/>
    <mergeCell ref="M41:X41"/>
    <mergeCell ref="C32:L32"/>
    <mergeCell ref="C36:L36"/>
    <mergeCell ref="M36:X36"/>
    <mergeCell ref="C50:AA50"/>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84:Q84"/>
    <mergeCell ref="R84:V84"/>
    <mergeCell ref="M85:Q85"/>
    <mergeCell ref="R85:V85"/>
    <mergeCell ref="M86:Q86"/>
    <mergeCell ref="R86:V86"/>
    <mergeCell ref="M81:Q81"/>
    <mergeCell ref="R81:V81"/>
    <mergeCell ref="M82:Q82"/>
    <mergeCell ref="R82:V82"/>
    <mergeCell ref="M83:Q83"/>
    <mergeCell ref="R83:V83"/>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C81:L81"/>
    <mergeCell ref="C82:L82"/>
    <mergeCell ref="C83:L83"/>
    <mergeCell ref="C84:L84"/>
    <mergeCell ref="C85:L85"/>
    <mergeCell ref="C86:L86"/>
    <mergeCell ref="C87:L87"/>
    <mergeCell ref="C88:L88"/>
    <mergeCell ref="C89:L89"/>
    <mergeCell ref="C90:L90"/>
    <mergeCell ref="C91:L91"/>
    <mergeCell ref="C92:L92"/>
    <mergeCell ref="C93:L93"/>
    <mergeCell ref="C94:L94"/>
    <mergeCell ref="C95:L95"/>
    <mergeCell ref="C96:L96"/>
    <mergeCell ref="C97:L97"/>
    <mergeCell ref="C98:L98"/>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126:L126"/>
    <mergeCell ref="C127:L127"/>
    <mergeCell ref="C128:L128"/>
    <mergeCell ref="C129:L129"/>
    <mergeCell ref="C130:L130"/>
    <mergeCell ref="C131:L131"/>
    <mergeCell ref="C132:L132"/>
    <mergeCell ref="C133:L133"/>
    <mergeCell ref="C134:L134"/>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s>
  <phoneticPr fontId="6"/>
  <dataValidations count="2">
    <dataValidation type="textLength" operator="equal" allowBlank="1" showInputMessage="1" showErrorMessage="1" error="桁数が正しくありません。10桁の介護保険事業所番号を入力してください。" prompt="10桁の介護保険事業所番号を入力してください。" sqref="C53:L152" xr:uid="{64CB5DAE-65A5-4152-BED5-DC138790116F}">
      <formula1>10</formula1>
    </dataValidation>
    <dataValidation type="list" allowBlank="1" showInputMessage="1" showErrorMessage="1" sqref="W53:W152" xr:uid="{224BD630-20AE-4C46-BE2B-7FD277542267}">
      <formula1>INDIRECT(R53)</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R53:V152</xm:sqref>
        </x14:dataValidation>
        <x14:dataValidation type="list" allowBlank="1" showInputMessage="1" showErrorMessage="1" xr:uid="{0DF2E7E9-1B53-470F-8E96-282EE4F5D3C5}">
          <x14:formula1>
            <xm:f>【参考】数式用!$A$5:$A$27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CD209"/>
  <sheetViews>
    <sheetView view="pageBreakPreview" zoomScale="160" zoomScaleNormal="120" zoomScaleSheetLayoutView="130" workbookViewId="0">
      <selection activeCell="Q39" sqref="Q39:V39"/>
    </sheetView>
  </sheetViews>
  <sheetFormatPr defaultColWidth="9" defaultRowHeight="13.2"/>
  <cols>
    <col min="1" max="1" width="2.44140625" customWidth="1"/>
    <col min="2" max="2" width="2.88671875" customWidth="1"/>
    <col min="3" max="7" width="2.6640625" customWidth="1"/>
    <col min="8" max="20" width="2.44140625" customWidth="1"/>
    <col min="21" max="21" width="3.88671875" customWidth="1"/>
    <col min="22" max="33" width="2.44140625" customWidth="1"/>
    <col min="34" max="34" width="2.6640625" customWidth="1"/>
    <col min="35" max="37" width="2.44140625" customWidth="1"/>
    <col min="38" max="38" width="2.6640625" customWidth="1"/>
    <col min="39" max="53" width="6.33203125" customWidth="1"/>
    <col min="54" max="54" width="2.44140625" customWidth="1"/>
    <col min="55" max="61" width="6.33203125" customWidth="1"/>
  </cols>
  <sheetData>
    <row r="1" spans="1:50" ht="19.5" customHeight="1">
      <c r="A1" s="129"/>
      <c r="B1" s="130" t="s">
        <v>59</v>
      </c>
      <c r="C1" s="130"/>
      <c r="D1" s="130"/>
      <c r="E1" s="130"/>
      <c r="F1" s="130"/>
      <c r="G1" s="130"/>
      <c r="H1" s="130"/>
      <c r="I1" s="130"/>
      <c r="J1" s="130"/>
      <c r="K1" s="130"/>
      <c r="L1" s="130"/>
      <c r="M1" s="130"/>
      <c r="N1" s="130"/>
      <c r="O1" s="130"/>
      <c r="P1" s="130"/>
      <c r="Q1" s="130"/>
      <c r="R1" s="130"/>
      <c r="S1" s="130"/>
      <c r="T1" s="130"/>
      <c r="U1" s="130"/>
      <c r="V1" s="130"/>
      <c r="W1" s="130"/>
      <c r="X1" s="130"/>
      <c r="Y1" s="130"/>
      <c r="Z1" s="733" t="s">
        <v>60</v>
      </c>
      <c r="AA1" s="733"/>
      <c r="AB1" s="733"/>
      <c r="AC1" s="733"/>
      <c r="AD1" s="733" t="str">
        <f>IF(基本情報入力シート!C32="","",基本情報入力シート!C32)</f>
        <v>○○市</v>
      </c>
      <c r="AE1" s="733"/>
      <c r="AF1" s="733"/>
      <c r="AG1" s="733"/>
      <c r="AH1" s="733"/>
      <c r="AI1" s="733"/>
      <c r="AJ1" s="733"/>
      <c r="AK1" s="733"/>
      <c r="AL1" s="129"/>
    </row>
    <row r="2" spans="1:50" ht="12" customHeight="1">
      <c r="A2" s="129"/>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29"/>
    </row>
    <row r="3" spans="1:50" ht="16.5" customHeight="1">
      <c r="A3" s="129"/>
      <c r="B3" s="762" t="s">
        <v>61</v>
      </c>
      <c r="C3" s="762"/>
      <c r="D3" s="762"/>
      <c r="E3" s="762"/>
      <c r="F3" s="762"/>
      <c r="G3" s="762"/>
      <c r="H3" s="762"/>
      <c r="I3" s="762"/>
      <c r="J3" s="762"/>
      <c r="K3" s="762"/>
      <c r="L3" s="762"/>
      <c r="M3" s="762"/>
      <c r="N3" s="762"/>
      <c r="O3" s="762"/>
      <c r="P3" s="762"/>
      <c r="Q3" s="762"/>
      <c r="R3" s="762"/>
      <c r="S3" s="762"/>
      <c r="T3" s="762"/>
      <c r="U3" s="762"/>
      <c r="V3" s="762"/>
      <c r="W3" s="762"/>
      <c r="X3" s="762"/>
      <c r="Y3" s="762"/>
      <c r="Z3" s="762"/>
      <c r="AA3" s="762"/>
      <c r="AB3" s="762"/>
      <c r="AC3" s="762"/>
      <c r="AD3" s="762"/>
      <c r="AE3" s="762"/>
      <c r="AF3" s="762"/>
      <c r="AG3" s="762"/>
      <c r="AH3" s="762"/>
      <c r="AI3" s="762"/>
      <c r="AJ3" s="762"/>
      <c r="AK3" s="762"/>
      <c r="AL3" s="762"/>
    </row>
    <row r="4" spans="1:50" ht="5.0999999999999996" customHeight="1">
      <c r="A4" s="129"/>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row>
    <row r="5" spans="1:50" ht="20.25" customHeight="1">
      <c r="A5" s="129"/>
      <c r="B5" s="132" t="s">
        <v>62</v>
      </c>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C5" s="130"/>
      <c r="AD5" s="130"/>
      <c r="AE5" s="130"/>
      <c r="AF5" s="130"/>
      <c r="AG5" s="130"/>
      <c r="AH5" s="130"/>
      <c r="AI5" s="130"/>
      <c r="AJ5" s="130"/>
      <c r="AK5" s="130"/>
      <c r="AL5" s="129"/>
    </row>
    <row r="6" spans="1:50" s="134" customFormat="1" ht="13.5" customHeight="1">
      <c r="A6" s="133"/>
      <c r="B6" s="752" t="s">
        <v>13</v>
      </c>
      <c r="C6" s="753"/>
      <c r="D6" s="753"/>
      <c r="E6" s="753"/>
      <c r="F6" s="753"/>
      <c r="G6" s="753"/>
      <c r="H6" s="749" t="str">
        <f>IF(基本情報入力シート!M36="","",基本情報入力シート!M36)</f>
        <v>○○ケアサービス</v>
      </c>
      <c r="I6" s="750"/>
      <c r="J6" s="750"/>
      <c r="K6" s="750"/>
      <c r="L6" s="750"/>
      <c r="M6" s="750"/>
      <c r="N6" s="750"/>
      <c r="O6" s="750"/>
      <c r="P6" s="750"/>
      <c r="Q6" s="750"/>
      <c r="R6" s="750"/>
      <c r="S6" s="750"/>
      <c r="T6" s="750"/>
      <c r="U6" s="750"/>
      <c r="V6" s="750"/>
      <c r="W6" s="750"/>
      <c r="X6" s="750"/>
      <c r="Y6" s="750"/>
      <c r="Z6" s="750"/>
      <c r="AA6" s="750"/>
      <c r="AB6" s="750"/>
      <c r="AC6" s="750"/>
      <c r="AD6" s="750"/>
      <c r="AE6" s="750"/>
      <c r="AF6" s="750"/>
      <c r="AG6" s="750"/>
      <c r="AH6" s="750"/>
      <c r="AI6" s="750"/>
      <c r="AJ6" s="750"/>
      <c r="AK6" s="751"/>
      <c r="AL6" s="133"/>
    </row>
    <row r="7" spans="1:50" s="134" customFormat="1" ht="22.5" customHeight="1">
      <c r="A7" s="133"/>
      <c r="B7" s="743" t="s">
        <v>12</v>
      </c>
      <c r="C7" s="744"/>
      <c r="D7" s="744"/>
      <c r="E7" s="744"/>
      <c r="F7" s="744"/>
      <c r="G7" s="744"/>
      <c r="H7" s="754" t="str">
        <f>IF(基本情報入力シート!M37="","",基本情報入力シート!M37)</f>
        <v>○○ケアサービス</v>
      </c>
      <c r="I7" s="755"/>
      <c r="J7" s="755"/>
      <c r="K7" s="755"/>
      <c r="L7" s="755"/>
      <c r="M7" s="755"/>
      <c r="N7" s="755"/>
      <c r="O7" s="755"/>
      <c r="P7" s="755"/>
      <c r="Q7" s="755"/>
      <c r="R7" s="755"/>
      <c r="S7" s="755"/>
      <c r="T7" s="755"/>
      <c r="U7" s="755"/>
      <c r="V7" s="755"/>
      <c r="W7" s="755"/>
      <c r="X7" s="755"/>
      <c r="Y7" s="755"/>
      <c r="Z7" s="755"/>
      <c r="AA7" s="755"/>
      <c r="AB7" s="755"/>
      <c r="AC7" s="755"/>
      <c r="AD7" s="755"/>
      <c r="AE7" s="755"/>
      <c r="AF7" s="755"/>
      <c r="AG7" s="755"/>
      <c r="AH7" s="755"/>
      <c r="AI7" s="755"/>
      <c r="AJ7" s="755"/>
      <c r="AK7" s="756"/>
      <c r="AL7" s="133"/>
    </row>
    <row r="8" spans="1:50" s="134" customFormat="1" ht="12.75" customHeight="1">
      <c r="A8" s="133"/>
      <c r="B8" s="737" t="s">
        <v>63</v>
      </c>
      <c r="C8" s="738"/>
      <c r="D8" s="738"/>
      <c r="E8" s="738"/>
      <c r="F8" s="738"/>
      <c r="G8" s="738"/>
      <c r="H8" s="135" t="s">
        <v>18</v>
      </c>
      <c r="I8" s="745" t="str">
        <f>IF(基本情報入力シート!AC38="－","",基本情報入力シート!AC38)</f>
        <v>100－1234</v>
      </c>
      <c r="J8" s="745"/>
      <c r="K8" s="745"/>
      <c r="L8" s="745"/>
      <c r="M8" s="745"/>
      <c r="N8" s="136"/>
      <c r="O8" s="137"/>
      <c r="P8" s="137"/>
      <c r="Q8" s="137"/>
      <c r="R8" s="137"/>
      <c r="S8" s="137"/>
      <c r="T8" s="137"/>
      <c r="U8" s="137"/>
      <c r="V8" s="137"/>
      <c r="W8" s="137"/>
      <c r="X8" s="137"/>
      <c r="Y8" s="137"/>
      <c r="Z8" s="137"/>
      <c r="AA8" s="137"/>
      <c r="AB8" s="137"/>
      <c r="AC8" s="137"/>
      <c r="AD8" s="137"/>
      <c r="AE8" s="137"/>
      <c r="AF8" s="137"/>
      <c r="AG8" s="137"/>
      <c r="AH8" s="137"/>
      <c r="AI8" s="137"/>
      <c r="AJ8" s="137"/>
      <c r="AK8" s="138"/>
      <c r="AL8" s="133"/>
    </row>
    <row r="9" spans="1:50" s="134" customFormat="1" ht="12" customHeight="1">
      <c r="A9" s="133"/>
      <c r="B9" s="739"/>
      <c r="C9" s="740"/>
      <c r="D9" s="740"/>
      <c r="E9" s="740"/>
      <c r="F9" s="740"/>
      <c r="G9" s="740"/>
      <c r="H9" s="757" t="str">
        <f>IF(基本情報入力シート!M39="","",基本情報入力シート!M39)</f>
        <v>千代田区霞が関 1－2－2</v>
      </c>
      <c r="I9" s="758"/>
      <c r="J9" s="758"/>
      <c r="K9" s="758"/>
      <c r="L9" s="758"/>
      <c r="M9" s="758"/>
      <c r="N9" s="758"/>
      <c r="O9" s="758"/>
      <c r="P9" s="758"/>
      <c r="Q9" s="758"/>
      <c r="R9" s="758"/>
      <c r="S9" s="758"/>
      <c r="T9" s="758"/>
      <c r="U9" s="758"/>
      <c r="V9" s="758"/>
      <c r="W9" s="758"/>
      <c r="X9" s="758"/>
      <c r="Y9" s="758"/>
      <c r="Z9" s="758"/>
      <c r="AA9" s="758"/>
      <c r="AB9" s="758"/>
      <c r="AC9" s="758"/>
      <c r="AD9" s="758"/>
      <c r="AE9" s="758"/>
      <c r="AF9" s="758"/>
      <c r="AG9" s="758"/>
      <c r="AH9" s="758"/>
      <c r="AI9" s="758"/>
      <c r="AJ9" s="758"/>
      <c r="AK9" s="759"/>
      <c r="AL9" s="133"/>
    </row>
    <row r="10" spans="1:50" s="134" customFormat="1" ht="12" customHeight="1">
      <c r="A10" s="133"/>
      <c r="B10" s="741"/>
      <c r="C10" s="742"/>
      <c r="D10" s="742"/>
      <c r="E10" s="742"/>
      <c r="F10" s="742"/>
      <c r="G10" s="742"/>
      <c r="H10" s="734" t="str">
        <f>IF(基本情報入力シート!M40="","",基本情報入力シート!M40)</f>
        <v>○○ビル 18F</v>
      </c>
      <c r="I10" s="735"/>
      <c r="J10" s="735"/>
      <c r="K10" s="735"/>
      <c r="L10" s="735"/>
      <c r="M10" s="735"/>
      <c r="N10" s="735"/>
      <c r="O10" s="735"/>
      <c r="P10" s="735"/>
      <c r="Q10" s="735"/>
      <c r="R10" s="735"/>
      <c r="S10" s="735"/>
      <c r="T10" s="735"/>
      <c r="U10" s="735"/>
      <c r="V10" s="735"/>
      <c r="W10" s="735"/>
      <c r="X10" s="735"/>
      <c r="Y10" s="735"/>
      <c r="Z10" s="735"/>
      <c r="AA10" s="735"/>
      <c r="AB10" s="735"/>
      <c r="AC10" s="735"/>
      <c r="AD10" s="735"/>
      <c r="AE10" s="735"/>
      <c r="AF10" s="735"/>
      <c r="AG10" s="735"/>
      <c r="AH10" s="735"/>
      <c r="AI10" s="735"/>
      <c r="AJ10" s="735"/>
      <c r="AK10" s="736"/>
      <c r="AL10" s="133"/>
    </row>
    <row r="11" spans="1:50" s="134" customFormat="1" ht="15" customHeight="1">
      <c r="A11" s="133"/>
      <c r="B11" s="747" t="s">
        <v>13</v>
      </c>
      <c r="C11" s="748"/>
      <c r="D11" s="748"/>
      <c r="E11" s="748"/>
      <c r="F11" s="748"/>
      <c r="G11" s="748"/>
      <c r="H11" s="749" t="str">
        <f>IF(基本情報入力シート!M43="","",基本情報入力シート!M43)</f>
        <v>コウロウ タロウ</v>
      </c>
      <c r="I11" s="750"/>
      <c r="J11" s="750"/>
      <c r="K11" s="750"/>
      <c r="L11" s="750"/>
      <c r="M11" s="750"/>
      <c r="N11" s="750"/>
      <c r="O11" s="750"/>
      <c r="P11" s="750"/>
      <c r="Q11" s="750"/>
      <c r="R11" s="750"/>
      <c r="S11" s="750"/>
      <c r="T11" s="750"/>
      <c r="U11" s="750"/>
      <c r="V11" s="750"/>
      <c r="W11" s="750"/>
      <c r="X11" s="750"/>
      <c r="Y11" s="750"/>
      <c r="Z11" s="750"/>
      <c r="AA11" s="750"/>
      <c r="AB11" s="750"/>
      <c r="AC11" s="750"/>
      <c r="AD11" s="750"/>
      <c r="AE11" s="750"/>
      <c r="AF11" s="750"/>
      <c r="AG11" s="750"/>
      <c r="AH11" s="750"/>
      <c r="AI11" s="750"/>
      <c r="AJ11" s="750"/>
      <c r="AK11" s="751"/>
      <c r="AL11" s="133"/>
      <c r="AT11" s="139"/>
      <c r="AU11" s="139"/>
      <c r="AV11" s="139"/>
      <c r="AW11" s="139"/>
      <c r="AX11" s="139"/>
    </row>
    <row r="12" spans="1:50" s="134" customFormat="1" ht="22.5" customHeight="1">
      <c r="A12" s="133"/>
      <c r="B12" s="739" t="s">
        <v>64</v>
      </c>
      <c r="C12" s="740"/>
      <c r="D12" s="740"/>
      <c r="E12" s="740"/>
      <c r="F12" s="740"/>
      <c r="G12" s="740"/>
      <c r="H12" s="734" t="str">
        <f>IF(基本情報入力シート!M44="","",基本情報入力シート!M44)</f>
        <v>厚労 太郎</v>
      </c>
      <c r="I12" s="735"/>
      <c r="J12" s="735"/>
      <c r="K12" s="735"/>
      <c r="L12" s="735"/>
      <c r="M12" s="735"/>
      <c r="N12" s="735"/>
      <c r="O12" s="735"/>
      <c r="P12" s="735"/>
      <c r="Q12" s="735"/>
      <c r="R12" s="735"/>
      <c r="S12" s="735"/>
      <c r="T12" s="735"/>
      <c r="U12" s="735"/>
      <c r="V12" s="735"/>
      <c r="W12" s="735"/>
      <c r="X12" s="735"/>
      <c r="Y12" s="735"/>
      <c r="Z12" s="735"/>
      <c r="AA12" s="735"/>
      <c r="AB12" s="735"/>
      <c r="AC12" s="735"/>
      <c r="AD12" s="735"/>
      <c r="AE12" s="735"/>
      <c r="AF12" s="735"/>
      <c r="AG12" s="735"/>
      <c r="AH12" s="735"/>
      <c r="AI12" s="735"/>
      <c r="AJ12" s="735"/>
      <c r="AK12" s="736"/>
      <c r="AL12" s="133"/>
      <c r="AT12" s="139"/>
      <c r="AU12" s="139"/>
      <c r="AV12" s="139"/>
      <c r="AW12" s="139"/>
      <c r="AX12" s="139"/>
    </row>
    <row r="13" spans="1:50" s="134" customFormat="1" ht="17.25" customHeight="1">
      <c r="A13" s="133"/>
      <c r="B13" s="760" t="s">
        <v>32</v>
      </c>
      <c r="C13" s="760"/>
      <c r="D13" s="760"/>
      <c r="E13" s="760"/>
      <c r="F13" s="760"/>
      <c r="G13" s="760"/>
      <c r="H13" s="746" t="s">
        <v>33</v>
      </c>
      <c r="I13" s="746"/>
      <c r="J13" s="746"/>
      <c r="K13" s="743"/>
      <c r="L13" s="761" t="str">
        <f>IF(基本情報入力シート!M45="","",基本情報入力シート!M45)</f>
        <v>03-3571-XXXX</v>
      </c>
      <c r="M13" s="761"/>
      <c r="N13" s="761"/>
      <c r="O13" s="761"/>
      <c r="P13" s="761"/>
      <c r="Q13" s="761"/>
      <c r="R13" s="761"/>
      <c r="S13" s="761"/>
      <c r="T13" s="761"/>
      <c r="U13" s="761"/>
      <c r="V13" s="760" t="s">
        <v>35</v>
      </c>
      <c r="W13" s="760"/>
      <c r="X13" s="760"/>
      <c r="Y13" s="760"/>
      <c r="Z13" s="761" t="str">
        <f>IF(基本情報入力シート!M46="","",基本情報入力シート!M46)</f>
        <v>aaa@aaa.aa.jp</v>
      </c>
      <c r="AA13" s="761"/>
      <c r="AB13" s="761"/>
      <c r="AC13" s="761"/>
      <c r="AD13" s="761"/>
      <c r="AE13" s="761"/>
      <c r="AF13" s="761"/>
      <c r="AG13" s="761"/>
      <c r="AH13" s="761"/>
      <c r="AI13" s="761"/>
      <c r="AJ13" s="761"/>
      <c r="AK13" s="761"/>
      <c r="AL13" s="133"/>
      <c r="AT13" s="139"/>
      <c r="AU13" s="139"/>
      <c r="AV13" s="139"/>
      <c r="AW13" s="139"/>
      <c r="AX13" s="139"/>
    </row>
    <row r="14" spans="1:50" ht="6" customHeight="1">
      <c r="A14" s="129"/>
      <c r="B14" s="130"/>
      <c r="C14" s="130"/>
      <c r="D14" s="130"/>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29"/>
      <c r="AS14" s="140"/>
    </row>
    <row r="15" spans="1:50" ht="18" customHeight="1">
      <c r="A15" s="129"/>
      <c r="B15" s="141" t="s">
        <v>65</v>
      </c>
      <c r="C15" s="142"/>
      <c r="D15" s="142"/>
      <c r="E15" s="142"/>
      <c r="F15" s="142"/>
      <c r="G15" s="130"/>
      <c r="H15" s="142"/>
      <c r="I15" s="142"/>
      <c r="J15" s="142"/>
      <c r="K15" s="142"/>
      <c r="L15" s="143"/>
      <c r="M15" s="144"/>
      <c r="N15" s="130"/>
      <c r="O15" s="143"/>
      <c r="P15" s="143"/>
      <c r="Q15" s="143"/>
      <c r="R15" s="143"/>
      <c r="S15" s="143"/>
      <c r="T15" s="143"/>
      <c r="U15" s="143"/>
      <c r="V15" s="143"/>
      <c r="W15" s="142"/>
      <c r="X15" s="142"/>
      <c r="Y15" s="142"/>
      <c r="Z15" s="142"/>
      <c r="AA15" s="143"/>
      <c r="AB15" s="143"/>
      <c r="AC15" s="129"/>
      <c r="AD15" s="129"/>
      <c r="AE15" s="143"/>
      <c r="AF15" s="143"/>
      <c r="AG15" s="143"/>
      <c r="AH15" s="143"/>
      <c r="AI15" s="143"/>
      <c r="AJ15" s="143"/>
      <c r="AK15" s="143"/>
      <c r="AL15" s="129"/>
      <c r="AT15" s="140"/>
      <c r="AU15" s="140"/>
      <c r="AV15" s="140"/>
      <c r="AW15" s="140"/>
      <c r="AX15" s="140"/>
    </row>
    <row r="16" spans="1:50" s="134" customFormat="1" ht="19.5" customHeight="1">
      <c r="A16" s="133"/>
      <c r="B16" s="145" t="s">
        <v>66</v>
      </c>
      <c r="C16" s="146"/>
      <c r="D16" s="147"/>
      <c r="E16" s="148"/>
      <c r="F16" s="148"/>
      <c r="G16" s="148"/>
      <c r="H16" s="148"/>
      <c r="I16" s="148"/>
      <c r="J16" s="148"/>
      <c r="K16" s="148"/>
      <c r="L16" s="149"/>
      <c r="M16" s="149"/>
      <c r="N16" s="149"/>
      <c r="O16" s="149"/>
      <c r="P16" s="149"/>
      <c r="Q16" s="149"/>
      <c r="R16" s="149"/>
      <c r="S16" s="149"/>
      <c r="T16" s="150"/>
      <c r="U16" s="151"/>
      <c r="V16" s="151"/>
      <c r="W16" s="152"/>
      <c r="X16" s="133"/>
      <c r="Y16" s="133"/>
      <c r="Z16" s="133"/>
      <c r="AA16" s="133"/>
      <c r="AB16" s="133"/>
      <c r="AC16" s="133"/>
      <c r="AD16" s="133"/>
      <c r="AE16" s="133"/>
      <c r="AF16" s="133"/>
      <c r="AG16" s="133"/>
      <c r="AH16" s="153"/>
      <c r="AI16" s="133"/>
      <c r="AJ16" s="133"/>
      <c r="AK16" s="133"/>
      <c r="AL16" s="133"/>
    </row>
    <row r="17" spans="1:53" s="134" customFormat="1" ht="18.75" customHeight="1">
      <c r="A17" s="133"/>
      <c r="B17" s="763" t="s">
        <v>67</v>
      </c>
      <c r="C17" s="764"/>
      <c r="D17" s="764"/>
      <c r="E17" s="764"/>
      <c r="F17" s="764"/>
      <c r="G17" s="764"/>
      <c r="H17" s="764"/>
      <c r="I17" s="764"/>
      <c r="J17" s="764"/>
      <c r="K17" s="764"/>
      <c r="L17" s="764"/>
      <c r="M17" s="764"/>
      <c r="N17" s="764"/>
      <c r="O17" s="764"/>
      <c r="P17" s="764"/>
      <c r="Q17" s="764"/>
      <c r="R17" s="764"/>
      <c r="S17" s="764"/>
      <c r="T17" s="764"/>
      <c r="U17" s="764"/>
      <c r="V17" s="764"/>
      <c r="W17" s="765"/>
      <c r="X17" s="133"/>
      <c r="Y17" s="133"/>
      <c r="Z17" s="133"/>
      <c r="AA17" s="133"/>
      <c r="AB17" s="133"/>
      <c r="AC17" s="133"/>
      <c r="AD17" s="133"/>
      <c r="AE17" s="133"/>
      <c r="AF17" s="133"/>
      <c r="AG17" s="133"/>
      <c r="AH17" s="153"/>
      <c r="AI17" s="133"/>
      <c r="AJ17" s="133"/>
      <c r="AK17" s="133"/>
      <c r="AL17" s="133"/>
    </row>
    <row r="18" spans="1:53" ht="19.5" customHeight="1">
      <c r="A18" s="129"/>
      <c r="B18" s="154" t="s">
        <v>68</v>
      </c>
      <c r="C18" s="701" t="s">
        <v>69</v>
      </c>
      <c r="D18" s="701"/>
      <c r="E18" s="701"/>
      <c r="F18" s="701"/>
      <c r="G18" s="701"/>
      <c r="H18" s="701"/>
      <c r="I18" s="701"/>
      <c r="J18" s="701"/>
      <c r="K18" s="701"/>
      <c r="L18" s="701"/>
      <c r="M18" s="701"/>
      <c r="N18" s="701"/>
      <c r="O18" s="701"/>
      <c r="P18" s="766"/>
      <c r="Q18" s="637">
        <f>SUM('別紙様式3-2（４・５月）'!N5,'別紙様式3-2（４・５月）'!N6,'別紙様式3-2（４・５月）'!N7,'別紙様式3-3（６月以降分）'!N5)</f>
        <v>143095900</v>
      </c>
      <c r="R18" s="638"/>
      <c r="S18" s="638"/>
      <c r="T18" s="638"/>
      <c r="U18" s="638"/>
      <c r="V18" s="639"/>
      <c r="W18" s="155" t="s">
        <v>70</v>
      </c>
      <c r="X18" s="129"/>
      <c r="Y18" s="129"/>
      <c r="Z18" s="129"/>
      <c r="AA18" s="129"/>
      <c r="AB18" s="129"/>
      <c r="AC18" s="129"/>
      <c r="AD18" s="129"/>
      <c r="AE18" s="129"/>
      <c r="AF18" s="129"/>
      <c r="AG18" s="129"/>
      <c r="AH18" s="129"/>
      <c r="AI18" s="129"/>
      <c r="AJ18" s="129"/>
      <c r="AK18" s="129"/>
      <c r="AL18" s="129"/>
    </row>
    <row r="19" spans="1:53" ht="27" customHeight="1" thickBot="1">
      <c r="A19" s="129"/>
      <c r="B19" s="156"/>
      <c r="C19" s="157" t="s">
        <v>71</v>
      </c>
      <c r="D19" s="635" t="s">
        <v>72</v>
      </c>
      <c r="E19" s="635"/>
      <c r="F19" s="635"/>
      <c r="G19" s="635"/>
      <c r="H19" s="635"/>
      <c r="I19" s="635"/>
      <c r="J19" s="635"/>
      <c r="K19" s="635"/>
      <c r="L19" s="635"/>
      <c r="M19" s="635"/>
      <c r="N19" s="635"/>
      <c r="O19" s="635"/>
      <c r="P19" s="636"/>
      <c r="Q19" s="637">
        <f>SUM('別紙様式3-2（４・５月）'!N9,'別紙様式3-3（６月以降分）'!N7)</f>
        <v>102434793</v>
      </c>
      <c r="R19" s="638"/>
      <c r="S19" s="638"/>
      <c r="T19" s="638"/>
      <c r="U19" s="638"/>
      <c r="V19" s="639"/>
      <c r="W19" s="158" t="s">
        <v>70</v>
      </c>
      <c r="X19" s="129"/>
      <c r="Y19" s="129"/>
      <c r="Z19" s="129"/>
      <c r="AA19" s="129"/>
      <c r="AB19" s="129"/>
      <c r="AC19" s="129"/>
      <c r="AD19" s="129"/>
      <c r="AE19" s="129"/>
      <c r="AF19" s="129"/>
      <c r="AG19" s="129"/>
      <c r="AH19" s="129"/>
      <c r="AI19" s="129"/>
      <c r="AJ19" s="129"/>
      <c r="AK19" s="129"/>
      <c r="AL19" s="129"/>
    </row>
    <row r="20" spans="1:53" ht="27" customHeight="1" thickBot="1">
      <c r="A20" s="129"/>
      <c r="B20" s="159"/>
      <c r="C20" s="160"/>
      <c r="D20" s="161" t="s">
        <v>73</v>
      </c>
      <c r="E20" s="635" t="s">
        <v>74</v>
      </c>
      <c r="F20" s="635"/>
      <c r="G20" s="635"/>
      <c r="H20" s="635"/>
      <c r="I20" s="635"/>
      <c r="J20" s="635"/>
      <c r="K20" s="635"/>
      <c r="L20" s="635"/>
      <c r="M20" s="635"/>
      <c r="N20" s="635"/>
      <c r="O20" s="635"/>
      <c r="P20" s="640"/>
      <c r="Q20" s="641">
        <v>1000000</v>
      </c>
      <c r="R20" s="642"/>
      <c r="S20" s="642"/>
      <c r="T20" s="642"/>
      <c r="U20" s="642"/>
      <c r="V20" s="643"/>
      <c r="W20" s="162" t="s">
        <v>70</v>
      </c>
      <c r="X20" s="130" t="s">
        <v>75</v>
      </c>
      <c r="Y20" s="163" t="str">
        <f>IF(Q20&gt;Q19,"×","")</f>
        <v/>
      </c>
      <c r="Z20" s="129"/>
      <c r="AA20" s="129"/>
      <c r="AB20" s="129"/>
      <c r="AC20" s="129"/>
      <c r="AD20" s="129"/>
      <c r="AE20" s="129"/>
      <c r="AF20" s="129"/>
      <c r="AG20" s="129"/>
      <c r="AH20" s="129"/>
      <c r="AI20" s="129"/>
      <c r="AJ20" s="129"/>
      <c r="AK20" s="129"/>
      <c r="AL20" s="129"/>
      <c r="AM20" s="890" t="s">
        <v>76</v>
      </c>
      <c r="AN20" s="891"/>
      <c r="AO20" s="891"/>
      <c r="AP20" s="891"/>
      <c r="AQ20" s="891"/>
      <c r="AR20" s="891"/>
      <c r="AS20" s="891"/>
      <c r="AT20" s="891"/>
      <c r="AU20" s="891"/>
      <c r="AV20" s="891"/>
      <c r="AW20" s="891"/>
      <c r="AX20" s="891"/>
      <c r="AY20" s="891"/>
      <c r="AZ20" s="891"/>
      <c r="BA20" s="892"/>
    </row>
    <row r="21" spans="1:53" ht="21.75" customHeight="1" thickBot="1">
      <c r="A21" s="129"/>
      <c r="B21" s="164" t="s">
        <v>77</v>
      </c>
      <c r="C21" s="635" t="s">
        <v>78</v>
      </c>
      <c r="D21" s="701"/>
      <c r="E21" s="701"/>
      <c r="F21" s="701"/>
      <c r="G21" s="701"/>
      <c r="H21" s="701"/>
      <c r="I21" s="701"/>
      <c r="J21" s="701"/>
      <c r="K21" s="701"/>
      <c r="L21" s="701"/>
      <c r="M21" s="701"/>
      <c r="N21" s="701"/>
      <c r="O21" s="701"/>
      <c r="P21" s="701"/>
      <c r="Q21" s="637">
        <f>Q18-Q20</f>
        <v>142095900</v>
      </c>
      <c r="R21" s="638"/>
      <c r="S21" s="638"/>
      <c r="T21" s="638"/>
      <c r="U21" s="638"/>
      <c r="V21" s="639"/>
      <c r="W21" s="155" t="s">
        <v>70</v>
      </c>
      <c r="X21" s="130" t="s">
        <v>75</v>
      </c>
      <c r="Y21" s="615" t="str">
        <f>IFERROR(IF(Q22&gt;=Q21,"○","×"),"")</f>
        <v>○</v>
      </c>
      <c r="Z21" s="129"/>
      <c r="AA21" s="129"/>
      <c r="AB21" s="129"/>
      <c r="AC21" s="129"/>
      <c r="AD21" s="129"/>
      <c r="AE21" s="129"/>
      <c r="AF21" s="129"/>
      <c r="AG21" s="129"/>
      <c r="AH21" s="129"/>
      <c r="AI21" s="129"/>
      <c r="AJ21" s="129"/>
      <c r="AK21" s="129"/>
      <c r="AL21" s="129"/>
      <c r="AM21" s="561" t="s">
        <v>79</v>
      </c>
      <c r="AN21" s="562"/>
      <c r="AO21" s="562"/>
      <c r="AP21" s="562"/>
      <c r="AQ21" s="562"/>
      <c r="AR21" s="562"/>
      <c r="AS21" s="562"/>
      <c r="AT21" s="562"/>
      <c r="AU21" s="562"/>
      <c r="AV21" s="562"/>
      <c r="AW21" s="562"/>
      <c r="AX21" s="562"/>
      <c r="AY21" s="562"/>
      <c r="AZ21" s="562"/>
      <c r="BA21" s="563"/>
    </row>
    <row r="22" spans="1:53" ht="24.75" customHeight="1" thickBot="1">
      <c r="A22" s="129"/>
      <c r="B22" s="164" t="s">
        <v>80</v>
      </c>
      <c r="C22" s="635" t="s">
        <v>81</v>
      </c>
      <c r="D22" s="635"/>
      <c r="E22" s="635"/>
      <c r="F22" s="635"/>
      <c r="G22" s="635"/>
      <c r="H22" s="635"/>
      <c r="I22" s="635"/>
      <c r="J22" s="635"/>
      <c r="K22" s="635"/>
      <c r="L22" s="635"/>
      <c r="M22" s="635"/>
      <c r="N22" s="635"/>
      <c r="O22" s="635"/>
      <c r="P22" s="635"/>
      <c r="Q22" s="641">
        <v>143000000</v>
      </c>
      <c r="R22" s="642"/>
      <c r="S22" s="642"/>
      <c r="T22" s="642"/>
      <c r="U22" s="642"/>
      <c r="V22" s="643"/>
      <c r="W22" s="165" t="s">
        <v>70</v>
      </c>
      <c r="X22" s="130" t="s">
        <v>75</v>
      </c>
      <c r="Y22" s="616"/>
      <c r="Z22" s="129"/>
      <c r="AA22" s="129"/>
      <c r="AB22" s="129"/>
      <c r="AC22" s="129"/>
      <c r="AD22" s="129"/>
      <c r="AE22" s="129"/>
      <c r="AF22" s="129"/>
      <c r="AG22" s="129"/>
      <c r="AH22" s="129"/>
      <c r="AI22" s="129"/>
      <c r="AJ22" s="129"/>
      <c r="AK22" s="129"/>
      <c r="AL22" s="129"/>
    </row>
    <row r="23" spans="1:53" ht="10.5" customHeight="1">
      <c r="A23" s="129"/>
      <c r="B23" s="166"/>
      <c r="C23" s="166"/>
      <c r="D23" s="166"/>
      <c r="E23" s="166"/>
      <c r="F23" s="166"/>
      <c r="G23" s="166"/>
      <c r="H23" s="166"/>
      <c r="I23" s="166"/>
      <c r="J23" s="166"/>
      <c r="K23" s="166"/>
      <c r="L23" s="166"/>
      <c r="M23" s="166"/>
      <c r="N23" s="166"/>
      <c r="O23" s="166"/>
      <c r="P23" s="166"/>
      <c r="Q23" s="166"/>
      <c r="R23" s="166"/>
      <c r="S23" s="166"/>
      <c r="T23" s="166"/>
      <c r="U23" s="166"/>
      <c r="V23" s="166"/>
      <c r="W23" s="166"/>
      <c r="X23" s="129"/>
      <c r="Y23" s="129"/>
      <c r="Z23" s="129"/>
      <c r="AA23" s="129"/>
      <c r="AB23" s="129"/>
      <c r="AC23" s="129"/>
      <c r="AD23" s="129"/>
      <c r="AE23" s="129"/>
      <c r="AF23" s="129"/>
      <c r="AG23" s="129"/>
      <c r="AH23" s="129"/>
      <c r="AI23" s="129"/>
      <c r="AJ23" s="129"/>
      <c r="AK23" s="129"/>
      <c r="AL23" s="129"/>
    </row>
    <row r="24" spans="1:53" ht="19.5" customHeight="1" thickBot="1">
      <c r="A24" s="129"/>
      <c r="B24" s="729" t="s">
        <v>82</v>
      </c>
      <c r="C24" s="730"/>
      <c r="D24" s="730"/>
      <c r="E24" s="730"/>
      <c r="F24" s="730"/>
      <c r="G24" s="730"/>
      <c r="H24" s="730"/>
      <c r="I24" s="730"/>
      <c r="J24" s="730"/>
      <c r="K24" s="730"/>
      <c r="L24" s="730"/>
      <c r="M24" s="730"/>
      <c r="N24" s="730"/>
      <c r="O24" s="730"/>
      <c r="P24" s="730"/>
      <c r="Q24" s="731"/>
      <c r="R24" s="731"/>
      <c r="S24" s="731"/>
      <c r="T24" s="731"/>
      <c r="U24" s="731"/>
      <c r="V24" s="731"/>
      <c r="W24" s="732"/>
      <c r="X24" s="130"/>
      <c r="Y24" s="130"/>
      <c r="Z24" s="129"/>
      <c r="AA24" s="129"/>
      <c r="AB24" s="129"/>
      <c r="AC24" s="129"/>
      <c r="AD24" s="129"/>
      <c r="AE24" s="129"/>
      <c r="AF24" s="129"/>
      <c r="AG24" s="129"/>
      <c r="AH24" s="129"/>
      <c r="AI24" s="129"/>
      <c r="AJ24" s="129"/>
      <c r="AK24" s="129"/>
      <c r="AL24" s="129"/>
    </row>
    <row r="25" spans="1:53" ht="30" customHeight="1" thickBot="1">
      <c r="A25" s="129"/>
      <c r="B25" s="164" t="s">
        <v>83</v>
      </c>
      <c r="C25" s="635" t="s">
        <v>84</v>
      </c>
      <c r="D25" s="635"/>
      <c r="E25" s="635"/>
      <c r="F25" s="635"/>
      <c r="G25" s="635"/>
      <c r="H25" s="635"/>
      <c r="I25" s="635"/>
      <c r="J25" s="635"/>
      <c r="K25" s="635"/>
      <c r="L25" s="635"/>
      <c r="M25" s="635"/>
      <c r="N25" s="635"/>
      <c r="O25" s="635"/>
      <c r="P25" s="636"/>
      <c r="Q25" s="878">
        <f>Q19-Q20</f>
        <v>101434793</v>
      </c>
      <c r="R25" s="879"/>
      <c r="S25" s="879"/>
      <c r="T25" s="879"/>
      <c r="U25" s="879"/>
      <c r="V25" s="879"/>
      <c r="W25" s="158" t="s">
        <v>70</v>
      </c>
      <c r="X25" s="130" t="s">
        <v>75</v>
      </c>
      <c r="Y25" s="880" t="str">
        <f>IFERROR(IF(Q25&lt;=0,"",IF(Q26&gt;=Q25,"○","△")),"")</f>
        <v>△</v>
      </c>
      <c r="Z25" s="130" t="s">
        <v>75</v>
      </c>
      <c r="AA25" s="615" t="str">
        <f>IFERROR(IF(Y25="△",IF(Q28&gt;=Q25,"○","×"),""),"")</f>
        <v>○</v>
      </c>
      <c r="AB25" s="129"/>
      <c r="AC25" s="129"/>
      <c r="AD25" s="129"/>
      <c r="AE25" s="129"/>
      <c r="AF25" s="129"/>
      <c r="AG25" s="129"/>
      <c r="AH25" s="129"/>
      <c r="AI25" s="129"/>
      <c r="AJ25" s="129"/>
      <c r="AK25" s="129"/>
      <c r="AL25" s="129"/>
    </row>
    <row r="26" spans="1:53" ht="39.75" customHeight="1" thickBot="1">
      <c r="A26" s="129"/>
      <c r="B26" s="164" t="s">
        <v>85</v>
      </c>
      <c r="C26" s="635" t="s">
        <v>86</v>
      </c>
      <c r="D26" s="635"/>
      <c r="E26" s="635"/>
      <c r="F26" s="635"/>
      <c r="G26" s="635"/>
      <c r="H26" s="635"/>
      <c r="I26" s="635"/>
      <c r="J26" s="635"/>
      <c r="K26" s="635"/>
      <c r="L26" s="635"/>
      <c r="M26" s="635"/>
      <c r="N26" s="635"/>
      <c r="O26" s="635"/>
      <c r="P26" s="636"/>
      <c r="Q26" s="641">
        <v>98000000</v>
      </c>
      <c r="R26" s="642"/>
      <c r="S26" s="642"/>
      <c r="T26" s="642"/>
      <c r="U26" s="642"/>
      <c r="V26" s="643"/>
      <c r="W26" s="158" t="s">
        <v>70</v>
      </c>
      <c r="X26" s="130" t="s">
        <v>75</v>
      </c>
      <c r="Y26" s="881"/>
      <c r="Z26" s="130"/>
      <c r="AA26" s="669"/>
      <c r="AB26" s="129"/>
      <c r="AC26" s="129"/>
      <c r="AD26" s="129"/>
      <c r="AE26" s="129"/>
      <c r="AF26" s="129"/>
      <c r="AG26" s="129"/>
      <c r="AH26" s="129"/>
      <c r="AI26" s="129"/>
      <c r="AJ26" s="129"/>
      <c r="AK26" s="129"/>
      <c r="AL26" s="129"/>
    </row>
    <row r="27" spans="1:53" ht="27.75" customHeight="1" thickBot="1">
      <c r="A27" s="129"/>
      <c r="B27" s="164" t="s">
        <v>87</v>
      </c>
      <c r="C27" s="635" t="s">
        <v>88</v>
      </c>
      <c r="D27" s="635"/>
      <c r="E27" s="635"/>
      <c r="F27" s="635"/>
      <c r="G27" s="635"/>
      <c r="H27" s="635"/>
      <c r="I27" s="635"/>
      <c r="J27" s="635"/>
      <c r="K27" s="635"/>
      <c r="L27" s="635"/>
      <c r="M27" s="635"/>
      <c r="N27" s="635"/>
      <c r="O27" s="635"/>
      <c r="P27" s="636"/>
      <c r="Q27" s="641">
        <v>4000000</v>
      </c>
      <c r="R27" s="642"/>
      <c r="S27" s="642"/>
      <c r="T27" s="642"/>
      <c r="U27" s="642"/>
      <c r="V27" s="643"/>
      <c r="W27" s="158" t="s">
        <v>70</v>
      </c>
      <c r="X27" s="129"/>
      <c r="Y27" s="129"/>
      <c r="Z27" s="130"/>
      <c r="AA27" s="669"/>
      <c r="AB27" s="129"/>
      <c r="AC27" s="129"/>
      <c r="AD27" s="129"/>
      <c r="AE27" s="129"/>
      <c r="AF27" s="129"/>
      <c r="AG27" s="129"/>
      <c r="AH27" s="129"/>
      <c r="AI27" s="129"/>
      <c r="AJ27" s="129"/>
      <c r="AK27" s="129"/>
      <c r="AL27" s="129"/>
      <c r="AM27" s="567" t="s">
        <v>89</v>
      </c>
      <c r="AN27" s="568"/>
      <c r="AO27" s="568"/>
      <c r="AP27" s="568"/>
      <c r="AQ27" s="568"/>
      <c r="AR27" s="568"/>
      <c r="AS27" s="568"/>
      <c r="AT27" s="568"/>
      <c r="AU27" s="568"/>
      <c r="AV27" s="568"/>
      <c r="AW27" s="568"/>
      <c r="AX27" s="568"/>
      <c r="AY27" s="568"/>
      <c r="AZ27" s="568"/>
      <c r="BA27" s="569"/>
    </row>
    <row r="28" spans="1:53" ht="18" customHeight="1" thickBot="1">
      <c r="A28" s="129"/>
      <c r="B28" s="164" t="s">
        <v>90</v>
      </c>
      <c r="C28" s="635" t="s">
        <v>91</v>
      </c>
      <c r="D28" s="635"/>
      <c r="E28" s="635"/>
      <c r="F28" s="635"/>
      <c r="G28" s="635"/>
      <c r="H28" s="635"/>
      <c r="I28" s="635"/>
      <c r="J28" s="635"/>
      <c r="K28" s="635"/>
      <c r="L28" s="635"/>
      <c r="M28" s="635"/>
      <c r="N28" s="635"/>
      <c r="O28" s="635"/>
      <c r="P28" s="636"/>
      <c r="Q28" s="666">
        <f>Q26+Q27</f>
        <v>102000000</v>
      </c>
      <c r="R28" s="667"/>
      <c r="S28" s="667"/>
      <c r="T28" s="667"/>
      <c r="U28" s="667"/>
      <c r="V28" s="668"/>
      <c r="W28" s="158" t="s">
        <v>70</v>
      </c>
      <c r="X28" s="129"/>
      <c r="Y28" s="129"/>
      <c r="Z28" s="129" t="s">
        <v>75</v>
      </c>
      <c r="AA28" s="616"/>
      <c r="AB28" s="129"/>
      <c r="AC28" s="129"/>
      <c r="AD28" s="129"/>
      <c r="AE28" s="129"/>
      <c r="AF28" s="129"/>
      <c r="AG28" s="129"/>
      <c r="AH28" s="129"/>
      <c r="AI28" s="129"/>
      <c r="AJ28" s="129"/>
      <c r="AK28" s="163" t="str">
        <f>IFERROR(IF(OR(AND(AM29=TRUE,O29&lt;&gt;""),AND(AM30=TRUE,U29&lt;&gt;"")),"○","×"),"")</f>
        <v>○</v>
      </c>
      <c r="AL28" s="129"/>
      <c r="AM28" s="564" t="s">
        <v>92</v>
      </c>
      <c r="AN28" s="565"/>
      <c r="AO28" s="565"/>
      <c r="AP28" s="565"/>
      <c r="AQ28" s="565"/>
      <c r="AR28" s="565"/>
      <c r="AS28" s="565"/>
      <c r="AT28" s="565"/>
      <c r="AU28" s="565"/>
      <c r="AV28" s="565"/>
      <c r="AW28" s="565"/>
      <c r="AX28" s="565"/>
      <c r="AY28" s="565"/>
      <c r="AZ28" s="565"/>
      <c r="BA28" s="566"/>
    </row>
    <row r="29" spans="1:53" ht="18" customHeight="1">
      <c r="A29" s="129"/>
      <c r="B29" s="670" t="s">
        <v>93</v>
      </c>
      <c r="C29" s="722" t="s">
        <v>94</v>
      </c>
      <c r="D29" s="722"/>
      <c r="E29" s="723"/>
      <c r="F29" s="167"/>
      <c r="G29" s="726" t="s">
        <v>95</v>
      </c>
      <c r="H29" s="727"/>
      <c r="I29" s="727"/>
      <c r="J29" s="728"/>
      <c r="K29" s="708" t="s">
        <v>96</v>
      </c>
      <c r="L29" s="708"/>
      <c r="M29" s="708"/>
      <c r="N29" s="708"/>
      <c r="O29" s="710">
        <v>2.5000000000000001E-2</v>
      </c>
      <c r="P29" s="711"/>
      <c r="Q29" s="714" t="s">
        <v>97</v>
      </c>
      <c r="R29" s="714"/>
      <c r="S29" s="714"/>
      <c r="T29" s="714"/>
      <c r="U29" s="716" t="s">
        <v>2296</v>
      </c>
      <c r="V29" s="717"/>
      <c r="W29" s="717"/>
      <c r="X29" s="717"/>
      <c r="Y29" s="717"/>
      <c r="Z29" s="717"/>
      <c r="AA29" s="717"/>
      <c r="AB29" s="717"/>
      <c r="AC29" s="717"/>
      <c r="AD29" s="717"/>
      <c r="AE29" s="717"/>
      <c r="AF29" s="717"/>
      <c r="AG29" s="717"/>
      <c r="AH29" s="717"/>
      <c r="AI29" s="717"/>
      <c r="AJ29" s="717"/>
      <c r="AK29" s="718"/>
      <c r="AL29" s="168"/>
      <c r="AM29" s="127" t="b">
        <v>1</v>
      </c>
    </row>
    <row r="30" spans="1:53" ht="18" customHeight="1" thickBot="1">
      <c r="A30" s="129"/>
      <c r="B30" s="671"/>
      <c r="C30" s="724"/>
      <c r="D30" s="724"/>
      <c r="E30" s="725"/>
      <c r="F30" s="169"/>
      <c r="G30" s="650" t="s">
        <v>98</v>
      </c>
      <c r="H30" s="651"/>
      <c r="I30" s="651"/>
      <c r="J30" s="652"/>
      <c r="K30" s="709"/>
      <c r="L30" s="709"/>
      <c r="M30" s="709"/>
      <c r="N30" s="709"/>
      <c r="O30" s="712"/>
      <c r="P30" s="713"/>
      <c r="Q30" s="715"/>
      <c r="R30" s="715"/>
      <c r="S30" s="715"/>
      <c r="T30" s="715"/>
      <c r="U30" s="719"/>
      <c r="V30" s="720"/>
      <c r="W30" s="720"/>
      <c r="X30" s="720"/>
      <c r="Y30" s="720"/>
      <c r="Z30" s="720"/>
      <c r="AA30" s="720"/>
      <c r="AB30" s="720"/>
      <c r="AC30" s="720"/>
      <c r="AD30" s="720"/>
      <c r="AE30" s="720"/>
      <c r="AF30" s="720"/>
      <c r="AG30" s="720"/>
      <c r="AH30" s="720"/>
      <c r="AI30" s="720"/>
      <c r="AJ30" s="720"/>
      <c r="AK30" s="721"/>
      <c r="AL30" s="168"/>
      <c r="AM30" s="127" t="b">
        <v>0</v>
      </c>
    </row>
    <row r="31" spans="1:53" ht="18" customHeight="1">
      <c r="A31" s="129"/>
      <c r="B31" s="171" t="s">
        <v>99</v>
      </c>
      <c r="C31" s="172"/>
      <c r="D31" s="172"/>
      <c r="E31" s="172"/>
      <c r="F31" s="173"/>
      <c r="G31" s="174"/>
      <c r="H31" s="174"/>
      <c r="I31" s="174"/>
      <c r="J31" s="174"/>
      <c r="K31" s="173"/>
      <c r="L31" s="173"/>
      <c r="M31" s="173"/>
      <c r="N31" s="173"/>
      <c r="O31" s="175"/>
      <c r="P31" s="175"/>
      <c r="Q31" s="174"/>
      <c r="R31" s="174"/>
      <c r="S31" s="174"/>
      <c r="T31" s="174"/>
      <c r="U31" s="176"/>
      <c r="V31" s="176"/>
      <c r="W31" s="176"/>
      <c r="X31" s="176"/>
      <c r="Y31" s="176"/>
      <c r="Z31" s="176"/>
      <c r="AA31" s="176"/>
      <c r="AB31" s="176"/>
      <c r="AC31" s="176"/>
      <c r="AD31" s="176"/>
      <c r="AE31" s="176"/>
      <c r="AF31" s="176"/>
      <c r="AG31" s="176"/>
      <c r="AH31" s="176"/>
      <c r="AI31" s="176"/>
      <c r="AJ31" s="176"/>
      <c r="AK31" s="176"/>
      <c r="AL31" s="168"/>
      <c r="AM31" s="170"/>
    </row>
    <row r="32" spans="1:53" ht="25.5" customHeight="1">
      <c r="A32" s="129"/>
      <c r="B32" s="177" t="s">
        <v>100</v>
      </c>
      <c r="C32" s="634" t="s">
        <v>101</v>
      </c>
      <c r="D32" s="634"/>
      <c r="E32" s="634"/>
      <c r="F32" s="634"/>
      <c r="G32" s="634"/>
      <c r="H32" s="634"/>
      <c r="I32" s="634"/>
      <c r="J32" s="634"/>
      <c r="K32" s="634"/>
      <c r="L32" s="634"/>
      <c r="M32" s="634"/>
      <c r="N32" s="634"/>
      <c r="O32" s="634"/>
      <c r="P32" s="634"/>
      <c r="Q32" s="634"/>
      <c r="R32" s="634"/>
      <c r="S32" s="634"/>
      <c r="T32" s="634"/>
      <c r="U32" s="634"/>
      <c r="V32" s="634"/>
      <c r="W32" s="634"/>
      <c r="X32" s="634"/>
      <c r="Y32" s="634"/>
      <c r="Z32" s="634"/>
      <c r="AA32" s="634"/>
      <c r="AB32" s="634"/>
      <c r="AC32" s="634"/>
      <c r="AD32" s="634"/>
      <c r="AE32" s="634"/>
      <c r="AF32" s="634"/>
      <c r="AG32" s="634"/>
      <c r="AH32" s="634"/>
      <c r="AI32" s="634"/>
      <c r="AJ32" s="634"/>
      <c r="AK32" s="634"/>
      <c r="AL32" s="176"/>
      <c r="AM32" s="170"/>
      <c r="AN32" s="170"/>
    </row>
    <row r="33" spans="1:53" ht="23.25" customHeight="1">
      <c r="A33" s="129"/>
      <c r="B33" s="177" t="s">
        <v>100</v>
      </c>
      <c r="C33" s="634" t="s">
        <v>102</v>
      </c>
      <c r="D33" s="634"/>
      <c r="E33" s="634"/>
      <c r="F33" s="634"/>
      <c r="G33" s="634"/>
      <c r="H33" s="634"/>
      <c r="I33" s="634"/>
      <c r="J33" s="634"/>
      <c r="K33" s="634"/>
      <c r="L33" s="634"/>
      <c r="M33" s="634"/>
      <c r="N33" s="634"/>
      <c r="O33" s="634"/>
      <c r="P33" s="634"/>
      <c r="Q33" s="634"/>
      <c r="R33" s="634"/>
      <c r="S33" s="634"/>
      <c r="T33" s="634"/>
      <c r="U33" s="634"/>
      <c r="V33" s="634"/>
      <c r="W33" s="634"/>
      <c r="X33" s="634"/>
      <c r="Y33" s="634"/>
      <c r="Z33" s="634"/>
      <c r="AA33" s="634"/>
      <c r="AB33" s="634"/>
      <c r="AC33" s="634"/>
      <c r="AD33" s="634"/>
      <c r="AE33" s="634"/>
      <c r="AF33" s="634"/>
      <c r="AG33" s="634"/>
      <c r="AH33" s="634"/>
      <c r="AI33" s="634"/>
      <c r="AJ33" s="634"/>
      <c r="AK33" s="634"/>
      <c r="AL33" s="176"/>
      <c r="AM33" s="170"/>
      <c r="AN33" s="170"/>
    </row>
    <row r="34" spans="1:53" ht="7.5" customHeight="1">
      <c r="A34" s="129"/>
      <c r="B34" s="178"/>
      <c r="C34" s="178"/>
      <c r="D34" s="178"/>
      <c r="E34" s="178"/>
      <c r="F34" s="178"/>
      <c r="G34" s="178"/>
      <c r="H34" s="178"/>
      <c r="I34" s="178"/>
      <c r="J34" s="178"/>
      <c r="K34" s="178"/>
      <c r="L34" s="178"/>
      <c r="M34" s="178"/>
      <c r="N34" s="178"/>
      <c r="O34" s="178"/>
      <c r="P34" s="178"/>
      <c r="Q34" s="178"/>
      <c r="R34" s="178"/>
      <c r="S34" s="178"/>
      <c r="T34" s="178"/>
      <c r="U34" s="178"/>
      <c r="V34" s="178"/>
      <c r="W34" s="178"/>
      <c r="X34" s="178"/>
      <c r="Y34" s="178"/>
      <c r="Z34" s="178"/>
      <c r="AA34" s="130"/>
      <c r="AB34" s="179"/>
      <c r="AC34" s="179"/>
      <c r="AD34" s="179"/>
      <c r="AE34" s="179"/>
      <c r="AF34" s="179"/>
      <c r="AG34" s="179"/>
      <c r="AH34" s="179"/>
      <c r="AI34" s="179"/>
      <c r="AJ34" s="179"/>
      <c r="AK34" s="179"/>
      <c r="AL34" s="129"/>
    </row>
    <row r="35" spans="1:53" ht="19.5" customHeight="1" thickBot="1">
      <c r="A35" s="129"/>
      <c r="B35" s="145" t="s">
        <v>103</v>
      </c>
      <c r="C35" s="180"/>
      <c r="D35" s="181"/>
      <c r="E35" s="181"/>
      <c r="F35" s="181"/>
      <c r="G35" s="182"/>
      <c r="H35" s="182"/>
      <c r="I35" s="182"/>
      <c r="J35" s="182"/>
      <c r="K35" s="182"/>
      <c r="L35" s="182"/>
      <c r="M35" s="182"/>
      <c r="N35" s="182"/>
      <c r="O35" s="182"/>
      <c r="P35" s="182"/>
      <c r="Q35" s="183"/>
      <c r="R35" s="183"/>
      <c r="S35" s="183"/>
      <c r="T35" s="183"/>
      <c r="U35" s="183"/>
      <c r="V35" s="183"/>
      <c r="W35" s="182"/>
      <c r="X35" s="182"/>
      <c r="Y35" s="182"/>
      <c r="Z35" s="182"/>
      <c r="AA35" s="182"/>
      <c r="AB35" s="182"/>
      <c r="AC35" s="182"/>
      <c r="AD35" s="184"/>
      <c r="AE35" s="182"/>
      <c r="AF35" s="182"/>
      <c r="AG35" s="182"/>
      <c r="AH35" s="182"/>
      <c r="AI35" s="182"/>
      <c r="AJ35" s="182"/>
      <c r="AK35" s="184"/>
      <c r="AL35" s="129"/>
    </row>
    <row r="36" spans="1:53" ht="18.75" customHeight="1" thickBot="1">
      <c r="A36" s="129"/>
      <c r="B36" s="185" t="s">
        <v>68</v>
      </c>
      <c r="C36" s="690" t="s">
        <v>104</v>
      </c>
      <c r="D36" s="690"/>
      <c r="E36" s="690"/>
      <c r="F36" s="690"/>
      <c r="G36" s="690"/>
      <c r="H36" s="690"/>
      <c r="I36" s="690"/>
      <c r="J36" s="690"/>
      <c r="K36" s="690"/>
      <c r="L36" s="690"/>
      <c r="M36" s="690"/>
      <c r="N36" s="690"/>
      <c r="O36" s="690"/>
      <c r="P36" s="691"/>
      <c r="Q36" s="702">
        <f>Q37-Q38-Q39</f>
        <v>360892760</v>
      </c>
      <c r="R36" s="703"/>
      <c r="S36" s="703"/>
      <c r="T36" s="703"/>
      <c r="U36" s="703"/>
      <c r="V36" s="704"/>
      <c r="W36" s="186" t="s">
        <v>70</v>
      </c>
      <c r="X36" s="187" t="s">
        <v>75</v>
      </c>
      <c r="Y36" s="615" t="str">
        <f>IF(Q40="","",IF(Q36="","",IF(Q36&gt;=Q40,"○","×")))</f>
        <v>○</v>
      </c>
      <c r="Z36" s="188"/>
      <c r="AA36" s="182"/>
      <c r="AB36" s="182"/>
      <c r="AC36" s="182"/>
      <c r="AD36" s="184"/>
      <c r="AE36" s="184"/>
      <c r="AF36" s="184"/>
      <c r="AG36" s="184"/>
      <c r="AH36" s="184"/>
      <c r="AI36" s="184"/>
      <c r="AJ36" s="184"/>
      <c r="AK36" s="184"/>
      <c r="AL36" s="129"/>
      <c r="AM36" s="573" t="s">
        <v>105</v>
      </c>
      <c r="AN36" s="574"/>
      <c r="AO36" s="574"/>
      <c r="AP36" s="574"/>
      <c r="AQ36" s="574"/>
      <c r="AR36" s="574"/>
      <c r="AS36" s="574"/>
      <c r="AT36" s="574"/>
      <c r="AU36" s="574"/>
      <c r="AV36" s="574"/>
      <c r="AW36" s="574"/>
      <c r="AX36" s="574"/>
      <c r="AY36" s="574"/>
      <c r="AZ36" s="574"/>
      <c r="BA36" s="575"/>
    </row>
    <row r="37" spans="1:53" ht="18.75" customHeight="1" thickBot="1">
      <c r="A37" s="129"/>
      <c r="B37" s="663"/>
      <c r="C37" s="707" t="s">
        <v>106</v>
      </c>
      <c r="D37" s="707"/>
      <c r="E37" s="707"/>
      <c r="F37" s="707"/>
      <c r="G37" s="707"/>
      <c r="H37" s="707"/>
      <c r="I37" s="707"/>
      <c r="J37" s="707"/>
      <c r="K37" s="707"/>
      <c r="L37" s="707"/>
      <c r="M37" s="707"/>
      <c r="N37" s="707"/>
      <c r="O37" s="707"/>
      <c r="P37" s="693"/>
      <c r="Q37" s="698">
        <v>504012760</v>
      </c>
      <c r="R37" s="699"/>
      <c r="S37" s="699"/>
      <c r="T37" s="699"/>
      <c r="U37" s="699"/>
      <c r="V37" s="700"/>
      <c r="W37" s="186" t="s">
        <v>70</v>
      </c>
      <c r="X37" s="187"/>
      <c r="Y37" s="669"/>
      <c r="Z37" s="188"/>
      <c r="AA37" s="182"/>
      <c r="AB37" s="182"/>
      <c r="AC37" s="182"/>
      <c r="AD37" s="184"/>
      <c r="AE37" s="182"/>
      <c r="AF37" s="182"/>
      <c r="AG37" s="182"/>
      <c r="AH37" s="182"/>
      <c r="AI37" s="182"/>
      <c r="AJ37" s="182"/>
      <c r="AK37" s="184"/>
      <c r="AL37" s="129"/>
      <c r="AM37" s="576"/>
      <c r="AN37" s="577"/>
      <c r="AO37" s="577"/>
      <c r="AP37" s="577"/>
      <c r="AQ37" s="577"/>
      <c r="AR37" s="577"/>
      <c r="AS37" s="577"/>
      <c r="AT37" s="577"/>
      <c r="AU37" s="577"/>
      <c r="AV37" s="577"/>
      <c r="AW37" s="577"/>
      <c r="AX37" s="577"/>
      <c r="AY37" s="577"/>
      <c r="AZ37" s="577"/>
      <c r="BA37" s="578"/>
    </row>
    <row r="38" spans="1:53" ht="18.75" customHeight="1" thickBot="1">
      <c r="A38" s="129"/>
      <c r="B38" s="663"/>
      <c r="C38" s="696" t="s">
        <v>107</v>
      </c>
      <c r="D38" s="696"/>
      <c r="E38" s="696"/>
      <c r="F38" s="696"/>
      <c r="G38" s="696"/>
      <c r="H38" s="696"/>
      <c r="I38" s="696"/>
      <c r="J38" s="696"/>
      <c r="K38" s="696"/>
      <c r="L38" s="696"/>
      <c r="M38" s="696"/>
      <c r="N38" s="696"/>
      <c r="O38" s="696"/>
      <c r="P38" s="697"/>
      <c r="Q38" s="702">
        <f>Q22</f>
        <v>143000000</v>
      </c>
      <c r="R38" s="703"/>
      <c r="S38" s="703"/>
      <c r="T38" s="703"/>
      <c r="U38" s="703"/>
      <c r="V38" s="704"/>
      <c r="W38" s="186" t="s">
        <v>70</v>
      </c>
      <c r="X38" s="187"/>
      <c r="Y38" s="669"/>
      <c r="Z38" s="188"/>
      <c r="AA38" s="182"/>
      <c r="AB38" s="182"/>
      <c r="AC38" s="182"/>
      <c r="AD38" s="184"/>
      <c r="AE38" s="182"/>
      <c r="AF38" s="182"/>
      <c r="AG38" s="182"/>
      <c r="AH38" s="182"/>
      <c r="AI38" s="182"/>
      <c r="AJ38" s="182"/>
      <c r="AK38" s="184"/>
      <c r="AL38" s="129"/>
      <c r="AM38" s="576"/>
      <c r="AN38" s="577"/>
      <c r="AO38" s="577"/>
      <c r="AP38" s="577"/>
      <c r="AQ38" s="577"/>
      <c r="AR38" s="577"/>
      <c r="AS38" s="577"/>
      <c r="AT38" s="577"/>
      <c r="AU38" s="577"/>
      <c r="AV38" s="577"/>
      <c r="AW38" s="577"/>
      <c r="AX38" s="577"/>
      <c r="AY38" s="577"/>
      <c r="AZ38" s="577"/>
      <c r="BA38" s="578"/>
    </row>
    <row r="39" spans="1:53" ht="27.75" customHeight="1" thickBot="1">
      <c r="A39" s="129"/>
      <c r="B39" s="449"/>
      <c r="C39" s="696" t="s">
        <v>108</v>
      </c>
      <c r="D39" s="696"/>
      <c r="E39" s="696"/>
      <c r="F39" s="696"/>
      <c r="G39" s="696"/>
      <c r="H39" s="696"/>
      <c r="I39" s="696"/>
      <c r="J39" s="696"/>
      <c r="K39" s="696"/>
      <c r="L39" s="696"/>
      <c r="M39" s="696"/>
      <c r="N39" s="696"/>
      <c r="O39" s="696"/>
      <c r="P39" s="697"/>
      <c r="Q39" s="698">
        <v>120000</v>
      </c>
      <c r="R39" s="699"/>
      <c r="S39" s="699"/>
      <c r="T39" s="699"/>
      <c r="U39" s="699"/>
      <c r="V39" s="700"/>
      <c r="W39" s="186" t="s">
        <v>70</v>
      </c>
      <c r="X39" s="187"/>
      <c r="Y39" s="669"/>
      <c r="Z39" s="188"/>
      <c r="AA39" s="182"/>
      <c r="AB39" s="182"/>
      <c r="AC39" s="182"/>
      <c r="AD39" s="184"/>
      <c r="AE39" s="182"/>
      <c r="AF39" s="182"/>
      <c r="AG39" s="182"/>
      <c r="AH39" s="182"/>
      <c r="AI39" s="182"/>
      <c r="AJ39" s="182"/>
      <c r="AK39" s="184"/>
      <c r="AL39" s="129"/>
      <c r="AM39" s="576"/>
      <c r="AN39" s="577"/>
      <c r="AO39" s="577"/>
      <c r="AP39" s="577"/>
      <c r="AQ39" s="577"/>
      <c r="AR39" s="577"/>
      <c r="AS39" s="577"/>
      <c r="AT39" s="577"/>
      <c r="AU39" s="577"/>
      <c r="AV39" s="577"/>
      <c r="AW39" s="577"/>
      <c r="AX39" s="577"/>
      <c r="AY39" s="577"/>
      <c r="AZ39" s="577"/>
      <c r="BA39" s="578"/>
    </row>
    <row r="40" spans="1:53" ht="30.75" customHeight="1" thickBot="1">
      <c r="A40" s="129"/>
      <c r="B40" s="185" t="s">
        <v>77</v>
      </c>
      <c r="C40" s="705" t="s">
        <v>109</v>
      </c>
      <c r="D40" s="706"/>
      <c r="E40" s="706"/>
      <c r="F40" s="706"/>
      <c r="G40" s="706"/>
      <c r="H40" s="706"/>
      <c r="I40" s="706"/>
      <c r="J40" s="706"/>
      <c r="K40" s="706"/>
      <c r="L40" s="706"/>
      <c r="M40" s="706"/>
      <c r="N40" s="706"/>
      <c r="O40" s="706"/>
      <c r="P40" s="706"/>
      <c r="Q40" s="702">
        <f>Q41-Q42-Q43-Q44-Q45-Q46</f>
        <v>296889129</v>
      </c>
      <c r="R40" s="703"/>
      <c r="S40" s="703"/>
      <c r="T40" s="703"/>
      <c r="U40" s="703"/>
      <c r="V40" s="704"/>
      <c r="W40" s="189" t="s">
        <v>70</v>
      </c>
      <c r="X40" s="187" t="s">
        <v>75</v>
      </c>
      <c r="Y40" s="616"/>
      <c r="Z40" s="188"/>
      <c r="AA40" s="182"/>
      <c r="AB40" s="182"/>
      <c r="AC40" s="182"/>
      <c r="AD40" s="184"/>
      <c r="AE40" s="182"/>
      <c r="AF40" s="182"/>
      <c r="AG40" s="182"/>
      <c r="AH40" s="182"/>
      <c r="AI40" s="182"/>
      <c r="AJ40" s="182"/>
      <c r="AK40" s="184"/>
      <c r="AL40" s="129"/>
      <c r="AM40" s="579"/>
      <c r="AN40" s="580"/>
      <c r="AO40" s="580"/>
      <c r="AP40" s="580"/>
      <c r="AQ40" s="580"/>
      <c r="AR40" s="580"/>
      <c r="AS40" s="580"/>
      <c r="AT40" s="580"/>
      <c r="AU40" s="580"/>
      <c r="AV40" s="580"/>
      <c r="AW40" s="580"/>
      <c r="AX40" s="580"/>
      <c r="AY40" s="580"/>
      <c r="AZ40" s="580"/>
      <c r="BA40" s="581"/>
    </row>
    <row r="41" spans="1:53" ht="18.75" customHeight="1" thickBot="1">
      <c r="A41" s="129"/>
      <c r="B41" s="679"/>
      <c r="C41" s="693" t="s">
        <v>110</v>
      </c>
      <c r="D41" s="694"/>
      <c r="E41" s="694"/>
      <c r="F41" s="694"/>
      <c r="G41" s="694"/>
      <c r="H41" s="694"/>
      <c r="I41" s="694"/>
      <c r="J41" s="694"/>
      <c r="K41" s="694"/>
      <c r="L41" s="694"/>
      <c r="M41" s="694"/>
      <c r="N41" s="694"/>
      <c r="O41" s="694"/>
      <c r="P41" s="695"/>
      <c r="Q41" s="684">
        <v>323895307</v>
      </c>
      <c r="R41" s="685"/>
      <c r="S41" s="685"/>
      <c r="T41" s="685"/>
      <c r="U41" s="685"/>
      <c r="V41" s="686"/>
      <c r="W41" s="186" t="s">
        <v>70</v>
      </c>
      <c r="X41" s="182"/>
      <c r="Y41" s="182"/>
      <c r="Z41" s="182"/>
      <c r="AA41" s="182"/>
      <c r="AB41" s="182"/>
      <c r="AC41" s="182"/>
      <c r="AD41" s="184"/>
      <c r="AE41" s="182"/>
      <c r="AF41" s="182"/>
      <c r="AG41" s="182"/>
      <c r="AH41" s="182"/>
      <c r="AI41" s="182"/>
      <c r="AJ41" s="182"/>
      <c r="AK41" s="184"/>
      <c r="AL41" s="129"/>
    </row>
    <row r="42" spans="1:53" ht="18.75" customHeight="1" thickBot="1">
      <c r="A42" s="129"/>
      <c r="B42" s="679"/>
      <c r="C42" s="693" t="s">
        <v>111</v>
      </c>
      <c r="D42" s="694"/>
      <c r="E42" s="694"/>
      <c r="F42" s="694"/>
      <c r="G42" s="694"/>
      <c r="H42" s="694"/>
      <c r="I42" s="694"/>
      <c r="J42" s="694"/>
      <c r="K42" s="694"/>
      <c r="L42" s="694"/>
      <c r="M42" s="694"/>
      <c r="N42" s="694"/>
      <c r="O42" s="694"/>
      <c r="P42" s="695"/>
      <c r="Q42" s="684">
        <v>15672680</v>
      </c>
      <c r="R42" s="685"/>
      <c r="S42" s="685"/>
      <c r="T42" s="685"/>
      <c r="U42" s="685"/>
      <c r="V42" s="686"/>
      <c r="W42" s="186" t="s">
        <v>70</v>
      </c>
      <c r="X42" s="182"/>
      <c r="Y42" s="182"/>
      <c r="Z42" s="182"/>
      <c r="AA42" s="182"/>
      <c r="AB42" s="182"/>
      <c r="AC42" s="182"/>
      <c r="AD42" s="184"/>
      <c r="AE42" s="182"/>
      <c r="AF42" s="182"/>
      <c r="AG42" s="182"/>
      <c r="AH42" s="182"/>
      <c r="AI42" s="182"/>
      <c r="AJ42" s="182"/>
      <c r="AK42" s="184"/>
      <c r="AL42" s="129"/>
    </row>
    <row r="43" spans="1:53" ht="18.75" customHeight="1" thickBot="1">
      <c r="A43" s="129"/>
      <c r="B43" s="679"/>
      <c r="C43" s="693" t="s">
        <v>112</v>
      </c>
      <c r="D43" s="694"/>
      <c r="E43" s="694"/>
      <c r="F43" s="694"/>
      <c r="G43" s="694"/>
      <c r="H43" s="694"/>
      <c r="I43" s="694"/>
      <c r="J43" s="694"/>
      <c r="K43" s="694"/>
      <c r="L43" s="694"/>
      <c r="M43" s="694"/>
      <c r="N43" s="694"/>
      <c r="O43" s="694"/>
      <c r="P43" s="695"/>
      <c r="Q43" s="684">
        <v>8379554</v>
      </c>
      <c r="R43" s="685"/>
      <c r="S43" s="685"/>
      <c r="T43" s="685"/>
      <c r="U43" s="685"/>
      <c r="V43" s="686"/>
      <c r="W43" s="186" t="s">
        <v>70</v>
      </c>
      <c r="X43" s="182"/>
      <c r="Y43" s="182"/>
      <c r="Z43" s="182"/>
      <c r="AA43" s="182"/>
      <c r="AB43" s="182"/>
      <c r="AC43" s="182"/>
      <c r="AD43" s="184"/>
      <c r="AE43" s="182"/>
      <c r="AF43" s="182"/>
      <c r="AG43" s="182"/>
      <c r="AH43" s="182"/>
      <c r="AI43" s="182"/>
      <c r="AJ43" s="182"/>
      <c r="AK43" s="184"/>
      <c r="AL43" s="129"/>
    </row>
    <row r="44" spans="1:53" ht="20.25" customHeight="1" thickBot="1">
      <c r="A44" s="129"/>
      <c r="B44" s="679"/>
      <c r="C44" s="660" t="s">
        <v>113</v>
      </c>
      <c r="D44" s="661"/>
      <c r="E44" s="661"/>
      <c r="F44" s="661"/>
      <c r="G44" s="661"/>
      <c r="H44" s="661"/>
      <c r="I44" s="661"/>
      <c r="J44" s="661"/>
      <c r="K44" s="661"/>
      <c r="L44" s="661"/>
      <c r="M44" s="661"/>
      <c r="N44" s="661"/>
      <c r="O44" s="661"/>
      <c r="P44" s="662"/>
      <c r="Q44" s="684">
        <v>2312647</v>
      </c>
      <c r="R44" s="685"/>
      <c r="S44" s="685"/>
      <c r="T44" s="685"/>
      <c r="U44" s="685"/>
      <c r="V44" s="686"/>
      <c r="W44" s="186" t="s">
        <v>70</v>
      </c>
      <c r="X44" s="182"/>
      <c r="Y44" s="182"/>
      <c r="Z44" s="182"/>
      <c r="AA44" s="182"/>
      <c r="AB44" s="182"/>
      <c r="AC44" s="182"/>
      <c r="AD44" s="184"/>
      <c r="AE44" s="182"/>
      <c r="AF44" s="182"/>
      <c r="AG44" s="182"/>
      <c r="AH44" s="182"/>
      <c r="AI44" s="182"/>
      <c r="AJ44" s="182"/>
      <c r="AK44" s="184"/>
      <c r="AL44" s="129"/>
    </row>
    <row r="45" spans="1:53" ht="27.75" customHeight="1" thickBot="1">
      <c r="A45" s="129"/>
      <c r="B45" s="679"/>
      <c r="C45" s="660" t="s">
        <v>114</v>
      </c>
      <c r="D45" s="661"/>
      <c r="E45" s="661"/>
      <c r="F45" s="661"/>
      <c r="G45" s="661"/>
      <c r="H45" s="661"/>
      <c r="I45" s="661"/>
      <c r="J45" s="661"/>
      <c r="K45" s="661"/>
      <c r="L45" s="661"/>
      <c r="M45" s="661"/>
      <c r="N45" s="661"/>
      <c r="O45" s="661"/>
      <c r="P45" s="662"/>
      <c r="Q45" s="684">
        <v>112647</v>
      </c>
      <c r="R45" s="685"/>
      <c r="S45" s="685"/>
      <c r="T45" s="685"/>
      <c r="U45" s="685"/>
      <c r="V45" s="686"/>
      <c r="W45" s="186" t="s">
        <v>70</v>
      </c>
      <c r="X45" s="182"/>
      <c r="Y45" s="182"/>
      <c r="Z45" s="182"/>
      <c r="AA45" s="182"/>
      <c r="AB45" s="182"/>
      <c r="AC45" s="182"/>
      <c r="AD45" s="184"/>
      <c r="AE45" s="182"/>
      <c r="AF45" s="182"/>
      <c r="AG45" s="182"/>
      <c r="AH45" s="182"/>
      <c r="AI45" s="182"/>
      <c r="AJ45" s="182"/>
      <c r="AK45" s="184"/>
      <c r="AL45" s="129"/>
    </row>
    <row r="46" spans="1:53" ht="28.5" customHeight="1" thickBot="1">
      <c r="A46" s="129"/>
      <c r="B46" s="680"/>
      <c r="C46" s="681" t="s">
        <v>115</v>
      </c>
      <c r="D46" s="682"/>
      <c r="E46" s="682"/>
      <c r="F46" s="682"/>
      <c r="G46" s="682"/>
      <c r="H46" s="682"/>
      <c r="I46" s="682"/>
      <c r="J46" s="682"/>
      <c r="K46" s="682"/>
      <c r="L46" s="682"/>
      <c r="M46" s="682"/>
      <c r="N46" s="682"/>
      <c r="O46" s="682"/>
      <c r="P46" s="683"/>
      <c r="Q46" s="684">
        <v>528650</v>
      </c>
      <c r="R46" s="685"/>
      <c r="S46" s="685"/>
      <c r="T46" s="685"/>
      <c r="U46" s="685"/>
      <c r="V46" s="686"/>
      <c r="W46" s="189" t="s">
        <v>70</v>
      </c>
      <c r="X46" s="182"/>
      <c r="Y46" s="182"/>
      <c r="Z46" s="182"/>
      <c r="AA46" s="182"/>
      <c r="AB46" s="184"/>
      <c r="AC46" s="182"/>
      <c r="AD46" s="182"/>
      <c r="AE46" s="182"/>
      <c r="AF46" s="182"/>
      <c r="AG46" s="182"/>
      <c r="AH46" s="182"/>
      <c r="AI46" s="184"/>
      <c r="AJ46" s="129"/>
      <c r="AK46" s="129"/>
      <c r="AL46" s="129"/>
    </row>
    <row r="47" spans="1:53" s="134" customFormat="1" ht="6" customHeight="1">
      <c r="A47" s="133"/>
      <c r="B47" s="148"/>
      <c r="C47" s="146"/>
      <c r="D47" s="147"/>
      <c r="E47" s="148"/>
      <c r="F47" s="148"/>
      <c r="G47" s="148"/>
      <c r="H47" s="148"/>
      <c r="I47" s="148"/>
      <c r="J47" s="148"/>
      <c r="K47" s="148"/>
      <c r="L47" s="149"/>
      <c r="M47" s="149"/>
      <c r="N47" s="149"/>
      <c r="O47" s="149"/>
      <c r="P47" s="149"/>
      <c r="Q47" s="149"/>
      <c r="R47" s="149"/>
      <c r="S47" s="149"/>
      <c r="T47" s="150"/>
      <c r="U47" s="151"/>
      <c r="V47" s="151"/>
      <c r="W47" s="151"/>
      <c r="X47" s="151"/>
      <c r="Y47" s="151"/>
      <c r="Z47" s="151"/>
      <c r="AA47" s="148"/>
      <c r="AB47" s="148"/>
      <c r="AC47" s="150"/>
      <c r="AD47" s="151"/>
      <c r="AE47" s="151"/>
      <c r="AF47" s="151"/>
      <c r="AG47" s="151"/>
      <c r="AH47" s="151"/>
      <c r="AI47" s="151"/>
      <c r="AJ47" s="148"/>
      <c r="AK47" s="148"/>
      <c r="AL47" s="133"/>
      <c r="AT47" s="139"/>
      <c r="AU47" s="139"/>
      <c r="AV47" s="139"/>
      <c r="AW47" s="139"/>
      <c r="AX47" s="139"/>
    </row>
    <row r="48" spans="1:53" ht="12" customHeight="1">
      <c r="A48" s="129"/>
      <c r="B48" s="190" t="s">
        <v>99</v>
      </c>
      <c r="C48" s="191"/>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row>
    <row r="49" spans="1:53" s="134" customFormat="1" ht="24" customHeight="1">
      <c r="A49" s="133"/>
      <c r="B49" s="193" t="s">
        <v>100</v>
      </c>
      <c r="C49" s="692" t="s">
        <v>116</v>
      </c>
      <c r="D49" s="692"/>
      <c r="E49" s="692"/>
      <c r="F49" s="692"/>
      <c r="G49" s="692"/>
      <c r="H49" s="692"/>
      <c r="I49" s="692"/>
      <c r="J49" s="692"/>
      <c r="K49" s="692"/>
      <c r="L49" s="692"/>
      <c r="M49" s="692"/>
      <c r="N49" s="692"/>
      <c r="O49" s="692"/>
      <c r="P49" s="692"/>
      <c r="Q49" s="692"/>
      <c r="R49" s="692"/>
      <c r="S49" s="692"/>
      <c r="T49" s="692"/>
      <c r="U49" s="692"/>
      <c r="V49" s="692"/>
      <c r="W49" s="692"/>
      <c r="X49" s="692"/>
      <c r="Y49" s="692"/>
      <c r="Z49" s="692"/>
      <c r="AA49" s="692"/>
      <c r="AB49" s="692"/>
      <c r="AC49" s="692"/>
      <c r="AD49" s="692"/>
      <c r="AE49" s="692"/>
      <c r="AF49" s="692"/>
      <c r="AG49" s="692"/>
      <c r="AH49" s="692"/>
      <c r="AI49" s="692"/>
      <c r="AJ49" s="692"/>
      <c r="AK49" s="692"/>
      <c r="AL49" s="194"/>
      <c r="AT49" s="139"/>
      <c r="AU49" s="139"/>
      <c r="AV49" s="139"/>
      <c r="AW49" s="139"/>
      <c r="AX49" s="139"/>
    </row>
    <row r="50" spans="1:53" s="134" customFormat="1" ht="33" customHeight="1">
      <c r="A50" s="133"/>
      <c r="B50" s="193" t="s">
        <v>100</v>
      </c>
      <c r="C50" s="634" t="s">
        <v>117</v>
      </c>
      <c r="D50" s="634"/>
      <c r="E50" s="634"/>
      <c r="F50" s="634"/>
      <c r="G50" s="634"/>
      <c r="H50" s="634"/>
      <c r="I50" s="634"/>
      <c r="J50" s="634"/>
      <c r="K50" s="634"/>
      <c r="L50" s="634"/>
      <c r="M50" s="634"/>
      <c r="N50" s="634"/>
      <c r="O50" s="634"/>
      <c r="P50" s="634"/>
      <c r="Q50" s="634"/>
      <c r="R50" s="634"/>
      <c r="S50" s="634"/>
      <c r="T50" s="634"/>
      <c r="U50" s="634"/>
      <c r="V50" s="634"/>
      <c r="W50" s="634"/>
      <c r="X50" s="634"/>
      <c r="Y50" s="634"/>
      <c r="Z50" s="634"/>
      <c r="AA50" s="634"/>
      <c r="AB50" s="634"/>
      <c r="AC50" s="634"/>
      <c r="AD50" s="634"/>
      <c r="AE50" s="634"/>
      <c r="AF50" s="634"/>
      <c r="AG50" s="634"/>
      <c r="AH50" s="634"/>
      <c r="AI50" s="634"/>
      <c r="AJ50" s="634"/>
      <c r="AK50" s="634"/>
      <c r="AL50" s="194"/>
      <c r="AT50" s="139"/>
      <c r="AU50" s="139"/>
      <c r="AV50" s="139"/>
      <c r="AW50" s="139"/>
      <c r="AX50" s="139"/>
    </row>
    <row r="51" spans="1:53" s="134" customFormat="1" ht="44.25" customHeight="1">
      <c r="A51" s="133"/>
      <c r="B51" s="193" t="s">
        <v>100</v>
      </c>
      <c r="C51" s="692" t="s">
        <v>118</v>
      </c>
      <c r="D51" s="692"/>
      <c r="E51" s="692"/>
      <c r="F51" s="692"/>
      <c r="G51" s="692"/>
      <c r="H51" s="692"/>
      <c r="I51" s="692"/>
      <c r="J51" s="692"/>
      <c r="K51" s="692"/>
      <c r="L51" s="692"/>
      <c r="M51" s="692"/>
      <c r="N51" s="692"/>
      <c r="O51" s="692"/>
      <c r="P51" s="692"/>
      <c r="Q51" s="692"/>
      <c r="R51" s="692"/>
      <c r="S51" s="692"/>
      <c r="T51" s="692"/>
      <c r="U51" s="692"/>
      <c r="V51" s="692"/>
      <c r="W51" s="692"/>
      <c r="X51" s="692"/>
      <c r="Y51" s="692"/>
      <c r="Z51" s="692"/>
      <c r="AA51" s="692"/>
      <c r="AB51" s="692"/>
      <c r="AC51" s="692"/>
      <c r="AD51" s="692"/>
      <c r="AE51" s="692"/>
      <c r="AF51" s="692"/>
      <c r="AG51" s="692"/>
      <c r="AH51" s="692"/>
      <c r="AI51" s="692"/>
      <c r="AJ51" s="692"/>
      <c r="AK51" s="692"/>
      <c r="AL51" s="194"/>
      <c r="AT51" s="139"/>
      <c r="AU51" s="139"/>
      <c r="AV51" s="139"/>
      <c r="AW51" s="139"/>
      <c r="AX51" s="139"/>
    </row>
    <row r="52" spans="1:53" ht="4.5" customHeight="1">
      <c r="A52" s="129"/>
      <c r="B52" s="195"/>
      <c r="C52" s="191"/>
      <c r="D52" s="191"/>
      <c r="E52" s="191"/>
      <c r="F52" s="191"/>
      <c r="G52" s="191"/>
      <c r="H52" s="191"/>
      <c r="I52" s="191"/>
      <c r="J52" s="191"/>
      <c r="K52" s="191"/>
      <c r="L52" s="191"/>
      <c r="M52" s="191"/>
      <c r="N52" s="191"/>
      <c r="O52" s="191"/>
      <c r="P52" s="191"/>
      <c r="Q52" s="191"/>
      <c r="R52" s="191"/>
      <c r="S52" s="191"/>
      <c r="T52" s="191"/>
      <c r="U52" s="191"/>
      <c r="V52" s="191"/>
      <c r="W52" s="191"/>
      <c r="X52" s="191"/>
      <c r="Y52" s="191"/>
      <c r="Z52" s="191"/>
      <c r="AA52" s="191"/>
      <c r="AB52" s="191"/>
      <c r="AC52" s="191"/>
      <c r="AD52" s="191"/>
      <c r="AE52" s="191"/>
      <c r="AF52" s="191"/>
      <c r="AG52" s="191"/>
      <c r="AH52" s="191"/>
      <c r="AI52" s="191"/>
      <c r="AJ52" s="191"/>
      <c r="AK52" s="191"/>
      <c r="AL52" s="191"/>
    </row>
    <row r="53" spans="1:53" ht="19.5" customHeight="1">
      <c r="A53" s="129"/>
      <c r="B53" s="664" t="s">
        <v>119</v>
      </c>
      <c r="C53" s="664"/>
      <c r="D53" s="664"/>
      <c r="E53" s="664"/>
      <c r="F53" s="664"/>
      <c r="G53" s="664"/>
      <c r="H53" s="664"/>
      <c r="I53" s="664"/>
      <c r="J53" s="664"/>
      <c r="K53" s="664"/>
      <c r="L53" s="664"/>
      <c r="M53" s="664"/>
      <c r="N53" s="664"/>
      <c r="O53" s="664"/>
      <c r="P53" s="664"/>
      <c r="Q53" s="664"/>
      <c r="R53" s="664"/>
      <c r="S53" s="664"/>
      <c r="T53" s="664"/>
      <c r="U53" s="664"/>
      <c r="V53" s="664"/>
      <c r="W53" s="664"/>
      <c r="X53" s="664"/>
      <c r="Y53" s="664"/>
      <c r="Z53" s="664"/>
      <c r="AA53" s="664"/>
      <c r="AB53" s="664"/>
      <c r="AC53" s="664"/>
      <c r="AD53" s="664"/>
      <c r="AE53" s="664"/>
      <c r="AF53" s="664"/>
      <c r="AG53" s="664"/>
      <c r="AH53" s="664"/>
      <c r="AI53" s="664"/>
      <c r="AJ53" s="664"/>
      <c r="AK53" s="664"/>
      <c r="AL53" s="145"/>
      <c r="AT53" s="140"/>
      <c r="AU53" s="140"/>
      <c r="AV53" s="140"/>
      <c r="AW53" s="140"/>
      <c r="AX53" s="140"/>
    </row>
    <row r="54" spans="1:53" ht="16.5" customHeight="1" thickBot="1">
      <c r="A54" s="129"/>
      <c r="B54" s="196" t="s">
        <v>100</v>
      </c>
      <c r="C54" s="665" t="s">
        <v>120</v>
      </c>
      <c r="D54" s="665"/>
      <c r="E54" s="665"/>
      <c r="F54" s="665"/>
      <c r="G54" s="665"/>
      <c r="H54" s="665"/>
      <c r="I54" s="665"/>
      <c r="J54" s="665"/>
      <c r="K54" s="665"/>
      <c r="L54" s="665"/>
      <c r="M54" s="665"/>
      <c r="N54" s="665"/>
      <c r="O54" s="665"/>
      <c r="P54" s="665"/>
      <c r="Q54" s="665"/>
      <c r="R54" s="665"/>
      <c r="S54" s="665"/>
      <c r="T54" s="665"/>
      <c r="U54" s="665"/>
      <c r="V54" s="665"/>
      <c r="W54" s="665"/>
      <c r="X54" s="665"/>
      <c r="Y54" s="665"/>
      <c r="Z54" s="665"/>
      <c r="AA54" s="665"/>
      <c r="AB54" s="665"/>
      <c r="AC54" s="665"/>
      <c r="AD54" s="665"/>
      <c r="AE54" s="665"/>
      <c r="AF54" s="665"/>
      <c r="AG54" s="665"/>
      <c r="AH54" s="665"/>
      <c r="AI54" s="665"/>
      <c r="AJ54" s="665"/>
      <c r="AK54" s="665"/>
      <c r="AL54" s="146"/>
      <c r="AT54" s="140"/>
      <c r="AU54" s="140"/>
      <c r="AV54" s="140"/>
      <c r="AW54" s="140"/>
      <c r="AX54" s="140"/>
    </row>
    <row r="55" spans="1:53" ht="51.75" customHeight="1">
      <c r="A55" s="129"/>
      <c r="B55" s="654" t="s">
        <v>121</v>
      </c>
      <c r="C55" s="655"/>
      <c r="D55" s="655"/>
      <c r="E55" s="656"/>
      <c r="F55" s="687" t="s">
        <v>2297</v>
      </c>
      <c r="G55" s="688"/>
      <c r="H55" s="688"/>
      <c r="I55" s="688"/>
      <c r="J55" s="688"/>
      <c r="K55" s="688"/>
      <c r="L55" s="688"/>
      <c r="M55" s="688"/>
      <c r="N55" s="688"/>
      <c r="O55" s="688"/>
      <c r="P55" s="688"/>
      <c r="Q55" s="688"/>
      <c r="R55" s="688"/>
      <c r="S55" s="688"/>
      <c r="T55" s="688"/>
      <c r="U55" s="688"/>
      <c r="V55" s="688"/>
      <c r="W55" s="688"/>
      <c r="X55" s="688"/>
      <c r="Y55" s="688"/>
      <c r="Z55" s="688"/>
      <c r="AA55" s="688"/>
      <c r="AB55" s="688"/>
      <c r="AC55" s="688"/>
      <c r="AD55" s="688"/>
      <c r="AE55" s="688"/>
      <c r="AF55" s="688"/>
      <c r="AG55" s="688"/>
      <c r="AH55" s="688"/>
      <c r="AI55" s="688"/>
      <c r="AJ55" s="688"/>
      <c r="AK55" s="689"/>
      <c r="AL55" s="133"/>
      <c r="AT55" s="140"/>
      <c r="AU55" s="140"/>
      <c r="AV55" s="140"/>
      <c r="AW55" s="140"/>
      <c r="AX55" s="140"/>
    </row>
    <row r="56" spans="1:53" ht="47.25" customHeight="1" thickBot="1">
      <c r="A56" s="129"/>
      <c r="B56" s="654" t="s">
        <v>122</v>
      </c>
      <c r="C56" s="655"/>
      <c r="D56" s="655"/>
      <c r="E56" s="656"/>
      <c r="F56" s="657" t="s">
        <v>2298</v>
      </c>
      <c r="G56" s="658"/>
      <c r="H56" s="658"/>
      <c r="I56" s="658"/>
      <c r="J56" s="658"/>
      <c r="K56" s="658"/>
      <c r="L56" s="658"/>
      <c r="M56" s="658"/>
      <c r="N56" s="658"/>
      <c r="O56" s="658"/>
      <c r="P56" s="658"/>
      <c r="Q56" s="658"/>
      <c r="R56" s="658"/>
      <c r="S56" s="658"/>
      <c r="T56" s="658"/>
      <c r="U56" s="658"/>
      <c r="V56" s="658"/>
      <c r="W56" s="658"/>
      <c r="X56" s="658"/>
      <c r="Y56" s="658"/>
      <c r="Z56" s="658"/>
      <c r="AA56" s="658"/>
      <c r="AB56" s="658"/>
      <c r="AC56" s="658"/>
      <c r="AD56" s="658"/>
      <c r="AE56" s="658"/>
      <c r="AF56" s="658"/>
      <c r="AG56" s="658"/>
      <c r="AH56" s="658"/>
      <c r="AI56" s="658"/>
      <c r="AJ56" s="658"/>
      <c r="AK56" s="659"/>
      <c r="AL56" s="133"/>
      <c r="AT56" s="140"/>
      <c r="AU56" s="140"/>
      <c r="AV56" s="140"/>
      <c r="AW56" s="140"/>
      <c r="AX56" s="140"/>
    </row>
    <row r="57" spans="1:53" ht="13.5" customHeight="1">
      <c r="A57" s="129"/>
      <c r="B57" s="197"/>
      <c r="C57" s="197"/>
      <c r="D57" s="197"/>
      <c r="E57" s="197"/>
      <c r="F57" s="197"/>
      <c r="G57" s="197"/>
      <c r="H57" s="197"/>
      <c r="I57" s="197"/>
      <c r="J57" s="197"/>
      <c r="K57" s="197"/>
      <c r="L57" s="197"/>
      <c r="M57" s="197"/>
      <c r="N57" s="197"/>
      <c r="O57" s="197"/>
      <c r="P57" s="197"/>
      <c r="Q57" s="197"/>
      <c r="R57" s="197"/>
      <c r="S57" s="197"/>
      <c r="T57" s="197"/>
      <c r="U57" s="197"/>
      <c r="V57" s="197"/>
      <c r="W57" s="197"/>
      <c r="X57" s="197"/>
      <c r="Y57" s="197"/>
      <c r="Z57" s="197"/>
      <c r="AA57" s="197"/>
      <c r="AB57" s="197"/>
      <c r="AC57" s="197"/>
      <c r="AD57" s="197"/>
      <c r="AE57" s="197"/>
      <c r="AF57" s="197"/>
      <c r="AG57" s="197"/>
      <c r="AH57" s="197"/>
      <c r="AI57" s="197"/>
      <c r="AJ57" s="197"/>
      <c r="AK57" s="197"/>
      <c r="AL57" s="197"/>
      <c r="AM57" s="198"/>
      <c r="AT57" s="140"/>
      <c r="AU57" s="140"/>
      <c r="AV57" s="140"/>
      <c r="AW57" s="140"/>
      <c r="AX57" s="140"/>
    </row>
    <row r="58" spans="1:53" s="200" customFormat="1" ht="30.75" customHeight="1">
      <c r="A58" s="199"/>
      <c r="B58" s="653" t="s">
        <v>123</v>
      </c>
      <c r="C58" s="653"/>
      <c r="D58" s="653"/>
      <c r="E58" s="653"/>
      <c r="F58" s="653"/>
      <c r="G58" s="653"/>
      <c r="H58" s="653"/>
      <c r="I58" s="653"/>
      <c r="J58" s="653"/>
      <c r="K58" s="653"/>
      <c r="L58" s="653"/>
      <c r="M58" s="653"/>
      <c r="N58" s="653"/>
      <c r="O58" s="653"/>
      <c r="P58" s="653"/>
      <c r="Q58" s="653"/>
      <c r="R58" s="653"/>
      <c r="S58" s="653"/>
      <c r="T58" s="653"/>
      <c r="U58" s="653"/>
      <c r="V58" s="653"/>
      <c r="W58" s="653"/>
      <c r="X58" s="653"/>
      <c r="Y58" s="653"/>
      <c r="Z58" s="653"/>
      <c r="AA58" s="653"/>
      <c r="AB58" s="653"/>
      <c r="AC58" s="653"/>
      <c r="AD58" s="653"/>
      <c r="AE58" s="653"/>
      <c r="AF58" s="653"/>
      <c r="AG58" s="653"/>
      <c r="AH58" s="653"/>
      <c r="AI58" s="653"/>
      <c r="AJ58" s="653"/>
      <c r="AK58" s="653"/>
      <c r="AL58" s="199"/>
      <c r="AT58" s="201"/>
      <c r="AU58" s="201"/>
      <c r="AV58" s="201"/>
      <c r="AW58" s="201"/>
      <c r="AX58" s="201"/>
    </row>
    <row r="59" spans="1:53" ht="28.5" customHeight="1" thickBot="1">
      <c r="A59" s="129"/>
      <c r="B59" s="767" t="s">
        <v>124</v>
      </c>
      <c r="C59" s="767"/>
      <c r="D59" s="767"/>
      <c r="E59" s="767"/>
      <c r="F59" s="767"/>
      <c r="G59" s="767"/>
      <c r="H59" s="767"/>
      <c r="I59" s="767"/>
      <c r="J59" s="767"/>
      <c r="K59" s="767"/>
      <c r="L59" s="767"/>
      <c r="M59" s="767"/>
      <c r="N59" s="767"/>
      <c r="O59" s="767"/>
      <c r="P59" s="767"/>
      <c r="Q59" s="767"/>
      <c r="R59" s="767"/>
      <c r="S59" s="767"/>
      <c r="T59" s="767"/>
      <c r="U59" s="767"/>
      <c r="V59" s="767"/>
      <c r="W59" s="767"/>
      <c r="X59" s="767"/>
      <c r="Y59" s="767"/>
      <c r="Z59" s="767"/>
      <c r="AA59" s="767"/>
      <c r="AB59" s="767"/>
      <c r="AC59" s="767"/>
      <c r="AD59" s="767"/>
      <c r="AE59" s="767"/>
      <c r="AF59" s="767"/>
      <c r="AG59" s="767"/>
      <c r="AH59" s="767"/>
      <c r="AI59" s="767"/>
      <c r="AJ59" s="767"/>
      <c r="AK59" s="767"/>
      <c r="AL59" s="129"/>
    </row>
    <row r="60" spans="1:53" ht="25.5" customHeight="1" thickBot="1">
      <c r="A60" s="129"/>
      <c r="B60" s="790" t="s">
        <v>125</v>
      </c>
      <c r="C60" s="791"/>
      <c r="D60" s="791"/>
      <c r="E60" s="791"/>
      <c r="F60" s="791"/>
      <c r="G60" s="791"/>
      <c r="H60" s="791"/>
      <c r="I60" s="791"/>
      <c r="J60" s="791"/>
      <c r="K60" s="791"/>
      <c r="L60" s="791"/>
      <c r="M60" s="791"/>
      <c r="N60" s="791"/>
      <c r="O60" s="791"/>
      <c r="P60" s="791"/>
      <c r="Q60" s="791"/>
      <c r="R60" s="791"/>
      <c r="S60" s="792"/>
      <c r="T60" s="793">
        <f>'別紙様式3-3（６月以降分）'!N6</f>
        <v>11171419</v>
      </c>
      <c r="U60" s="794"/>
      <c r="V60" s="794"/>
      <c r="W60" s="794"/>
      <c r="X60" s="794"/>
      <c r="Y60" s="202" t="s">
        <v>70</v>
      </c>
      <c r="Z60" s="203" t="s">
        <v>75</v>
      </c>
      <c r="AA60" s="171"/>
      <c r="AB60" s="129"/>
      <c r="AC60" s="129"/>
      <c r="AD60" s="129"/>
      <c r="AE60" s="129"/>
      <c r="AF60" s="129"/>
      <c r="AG60" s="129" t="s">
        <v>75</v>
      </c>
      <c r="AH60" s="204" t="str">
        <f>IF(T61&lt;T60,"×","")</f>
        <v>×</v>
      </c>
      <c r="AI60" s="129"/>
      <c r="AJ60" s="129"/>
      <c r="AK60" s="129"/>
      <c r="AL60" s="129"/>
      <c r="AM60" s="564" t="s">
        <v>126</v>
      </c>
      <c r="AN60" s="565"/>
      <c r="AO60" s="565"/>
      <c r="AP60" s="565"/>
      <c r="AQ60" s="565"/>
      <c r="AR60" s="565"/>
      <c r="AS60" s="565"/>
      <c r="AT60" s="565"/>
      <c r="AU60" s="565"/>
      <c r="AV60" s="565"/>
      <c r="AW60" s="565"/>
      <c r="AX60" s="565"/>
      <c r="AY60" s="565"/>
      <c r="AZ60" s="565"/>
      <c r="BA60" s="566"/>
    </row>
    <row r="61" spans="1:53" ht="23.25" customHeight="1" thickBot="1">
      <c r="A61" s="129"/>
      <c r="B61" s="674" t="s">
        <v>127</v>
      </c>
      <c r="C61" s="675"/>
      <c r="D61" s="675"/>
      <c r="E61" s="675"/>
      <c r="F61" s="675"/>
      <c r="G61" s="675"/>
      <c r="H61" s="675"/>
      <c r="I61" s="675"/>
      <c r="J61" s="675"/>
      <c r="K61" s="675"/>
      <c r="L61" s="675"/>
      <c r="M61" s="675"/>
      <c r="N61" s="675"/>
      <c r="O61" s="675"/>
      <c r="P61" s="675"/>
      <c r="Q61" s="675"/>
      <c r="R61" s="675"/>
      <c r="S61" s="675"/>
      <c r="T61" s="676">
        <v>8700000</v>
      </c>
      <c r="U61" s="677"/>
      <c r="V61" s="677"/>
      <c r="W61" s="677"/>
      <c r="X61" s="678"/>
      <c r="Y61" s="205" t="s">
        <v>70</v>
      </c>
      <c r="Z61" s="129"/>
      <c r="AA61" s="206" t="s">
        <v>128</v>
      </c>
      <c r="AB61" s="644">
        <f>IFERROR(T62/T60*100,0)</f>
        <v>71.611314551893543</v>
      </c>
      <c r="AC61" s="645"/>
      <c r="AD61" s="646"/>
      <c r="AE61" s="207" t="s">
        <v>129</v>
      </c>
      <c r="AF61" s="208" t="s">
        <v>130</v>
      </c>
      <c r="AG61" s="129" t="s">
        <v>75</v>
      </c>
      <c r="AH61" s="163" t="str">
        <f>IF(T60=0,"",(IF(AB61&gt;=200/3,"○","×")))</f>
        <v>○</v>
      </c>
      <c r="AI61" s="209"/>
      <c r="AJ61" s="209"/>
      <c r="AK61" s="209"/>
      <c r="AL61" s="209"/>
      <c r="AM61" s="564" t="s">
        <v>131</v>
      </c>
      <c r="AN61" s="565"/>
      <c r="AO61" s="565"/>
      <c r="AP61" s="565"/>
      <c r="AQ61" s="565"/>
      <c r="AR61" s="565"/>
      <c r="AS61" s="565"/>
      <c r="AT61" s="565"/>
      <c r="AU61" s="565"/>
      <c r="AV61" s="565"/>
      <c r="AW61" s="565"/>
      <c r="AX61" s="565"/>
      <c r="AY61" s="565"/>
      <c r="AZ61" s="565"/>
      <c r="BA61" s="566"/>
    </row>
    <row r="62" spans="1:53" ht="26.25" customHeight="1" thickBot="1">
      <c r="A62" s="129"/>
      <c r="B62" s="210"/>
      <c r="C62" s="799" t="s">
        <v>132</v>
      </c>
      <c r="D62" s="800"/>
      <c r="E62" s="800"/>
      <c r="F62" s="800"/>
      <c r="G62" s="800"/>
      <c r="H62" s="800"/>
      <c r="I62" s="800"/>
      <c r="J62" s="800"/>
      <c r="K62" s="800"/>
      <c r="L62" s="800"/>
      <c r="M62" s="800"/>
      <c r="N62" s="800"/>
      <c r="O62" s="800"/>
      <c r="P62" s="800"/>
      <c r="Q62" s="800"/>
      <c r="R62" s="800"/>
      <c r="S62" s="800"/>
      <c r="T62" s="795">
        <v>8000000</v>
      </c>
      <c r="U62" s="796"/>
      <c r="V62" s="796"/>
      <c r="W62" s="796"/>
      <c r="X62" s="797"/>
      <c r="Y62" s="211" t="s">
        <v>70</v>
      </c>
      <c r="Z62" s="212" t="s">
        <v>75</v>
      </c>
      <c r="AA62" s="118"/>
      <c r="AB62" s="213"/>
      <c r="AC62" s="214"/>
      <c r="AD62" s="215"/>
      <c r="AE62" s="215"/>
      <c r="AF62" s="208"/>
      <c r="AG62" s="129"/>
      <c r="AH62" s="129"/>
      <c r="AI62" s="209"/>
      <c r="AJ62" s="129"/>
      <c r="AK62" s="209"/>
      <c r="AL62" s="209"/>
      <c r="AQ62" s="372"/>
    </row>
    <row r="63" spans="1:53" ht="16.5" customHeight="1">
      <c r="A63" s="129"/>
      <c r="B63" s="129"/>
      <c r="C63" s="129"/>
      <c r="D63" s="129"/>
      <c r="E63" s="129"/>
      <c r="F63" s="129"/>
      <c r="G63" s="129"/>
      <c r="H63" s="129"/>
      <c r="I63" s="129"/>
      <c r="J63" s="129"/>
      <c r="K63" s="129"/>
      <c r="L63" s="129"/>
      <c r="M63" s="129"/>
      <c r="N63" s="129"/>
      <c r="O63" s="129"/>
      <c r="P63" s="129"/>
      <c r="Q63" s="129"/>
      <c r="R63" s="129"/>
      <c r="S63" s="129"/>
      <c r="T63" s="129"/>
      <c r="U63" s="129"/>
      <c r="V63" s="129"/>
      <c r="W63" s="129"/>
      <c r="X63" s="129"/>
      <c r="Y63" s="129"/>
      <c r="Z63" s="129"/>
      <c r="AA63" s="129"/>
      <c r="AB63" s="129"/>
      <c r="AC63" s="129"/>
      <c r="AD63" s="129"/>
      <c r="AE63" s="129"/>
      <c r="AF63" s="129"/>
      <c r="AG63" s="129"/>
      <c r="AH63" s="129"/>
      <c r="AI63" s="129"/>
      <c r="AJ63" s="209"/>
      <c r="AK63" s="209"/>
      <c r="AL63" s="209"/>
    </row>
    <row r="64" spans="1:53" ht="26.25" customHeight="1">
      <c r="A64" s="129"/>
      <c r="B64" s="798" t="s">
        <v>133</v>
      </c>
      <c r="C64" s="798"/>
      <c r="D64" s="798"/>
      <c r="E64" s="798"/>
      <c r="F64" s="798"/>
      <c r="G64" s="798"/>
      <c r="H64" s="798"/>
      <c r="I64" s="798"/>
      <c r="J64" s="798"/>
      <c r="K64" s="798"/>
      <c r="L64" s="798"/>
      <c r="M64" s="798"/>
      <c r="N64" s="798"/>
      <c r="O64" s="798"/>
      <c r="P64" s="798"/>
      <c r="Q64" s="798"/>
      <c r="R64" s="798"/>
      <c r="S64" s="798"/>
      <c r="T64" s="798"/>
      <c r="U64" s="798"/>
      <c r="V64" s="798"/>
      <c r="W64" s="798"/>
      <c r="X64" s="798"/>
      <c r="Y64" s="798"/>
      <c r="Z64" s="798"/>
      <c r="AA64" s="798"/>
      <c r="AB64" s="798"/>
      <c r="AC64" s="798"/>
      <c r="AD64" s="798"/>
      <c r="AE64" s="798"/>
      <c r="AF64" s="798"/>
      <c r="AG64" s="798"/>
      <c r="AH64" s="798"/>
      <c r="AI64" s="798"/>
      <c r="AJ64" s="798"/>
      <c r="AK64" s="798"/>
      <c r="AL64" s="129"/>
    </row>
    <row r="65" spans="1:82" s="217" customFormat="1" ht="14.25" customHeight="1">
      <c r="A65" s="190"/>
      <c r="B65" s="190"/>
      <c r="C65" s="216" t="s">
        <v>134</v>
      </c>
      <c r="D65" s="146"/>
      <c r="E65" s="146"/>
      <c r="F65" s="146"/>
      <c r="G65" s="146"/>
      <c r="H65" s="146"/>
      <c r="I65" s="146"/>
      <c r="J65" s="146"/>
      <c r="K65" s="146"/>
      <c r="L65" s="146"/>
      <c r="M65" s="146"/>
      <c r="N65" s="146"/>
      <c r="O65" s="146"/>
      <c r="P65" s="146"/>
      <c r="Q65" s="146"/>
      <c r="R65" s="146"/>
      <c r="S65" s="146"/>
      <c r="T65" s="146"/>
      <c r="U65" s="146"/>
      <c r="V65" s="146"/>
      <c r="W65" s="146"/>
      <c r="X65" s="146"/>
      <c r="Y65" s="146"/>
      <c r="Z65" s="146"/>
      <c r="AA65" s="146"/>
      <c r="AB65" s="146"/>
      <c r="AC65" s="146"/>
      <c r="AD65" s="146"/>
      <c r="AE65" s="146"/>
      <c r="AF65" s="146"/>
      <c r="AG65" s="146"/>
      <c r="AH65" s="146"/>
      <c r="AI65" s="146"/>
      <c r="AJ65" s="146"/>
      <c r="AK65" s="146"/>
      <c r="AL65" s="146"/>
      <c r="AN65" s="218"/>
      <c r="AO65" s="218"/>
      <c r="AP65" s="218"/>
      <c r="AQ65" s="218"/>
      <c r="AR65" s="218"/>
      <c r="AS65" s="218"/>
      <c r="AT65" s="218"/>
      <c r="AU65" s="218"/>
      <c r="AV65" s="218"/>
      <c r="AW65" s="218"/>
      <c r="AX65" s="218"/>
      <c r="AY65" s="218"/>
      <c r="AZ65" s="218"/>
      <c r="BA65" s="218"/>
      <c r="BB65" s="218"/>
      <c r="BC65" s="218"/>
      <c r="BD65" s="218"/>
      <c r="BE65" s="218"/>
      <c r="BF65" s="218"/>
      <c r="BG65" s="218"/>
      <c r="BH65" s="218"/>
      <c r="BI65" s="218"/>
      <c r="BJ65" s="218"/>
      <c r="BK65" s="218"/>
      <c r="BL65" s="218"/>
      <c r="BM65" s="218"/>
      <c r="BN65" s="218"/>
      <c r="BO65" s="218"/>
      <c r="BP65" s="218"/>
      <c r="BQ65" s="218"/>
      <c r="BR65" s="218"/>
      <c r="BS65" s="218"/>
      <c r="BT65" s="218"/>
    </row>
    <row r="66" spans="1:82" s="217" customFormat="1" ht="15" customHeight="1" thickBot="1">
      <c r="A66" s="190"/>
      <c r="B66" s="190"/>
      <c r="C66" s="219" t="s">
        <v>135</v>
      </c>
      <c r="D66" s="776" t="s">
        <v>136</v>
      </c>
      <c r="E66" s="776"/>
      <c r="F66" s="776"/>
      <c r="G66" s="776"/>
      <c r="H66" s="776"/>
      <c r="I66" s="776"/>
      <c r="J66" s="776"/>
      <c r="K66" s="776"/>
      <c r="L66" s="776"/>
      <c r="M66" s="776"/>
      <c r="N66" s="776"/>
      <c r="O66" s="776"/>
      <c r="P66" s="776"/>
      <c r="Q66" s="776"/>
      <c r="R66" s="776"/>
      <c r="S66" s="776"/>
      <c r="T66" s="776"/>
      <c r="U66" s="776"/>
      <c r="V66" s="776"/>
      <c r="W66" s="776"/>
      <c r="X66" s="776"/>
      <c r="Y66" s="776"/>
      <c r="Z66" s="776"/>
      <c r="AA66" s="776"/>
      <c r="AB66" s="776"/>
      <c r="AC66" s="776"/>
      <c r="AD66" s="776"/>
      <c r="AE66" s="776"/>
      <c r="AF66" s="776"/>
      <c r="AG66" s="776"/>
      <c r="AH66" s="776"/>
      <c r="AI66" s="220"/>
      <c r="AJ66" s="220"/>
      <c r="AK66" s="220"/>
      <c r="AL66" s="220"/>
      <c r="AM66" s="127" t="b">
        <v>1</v>
      </c>
      <c r="AN66" s="218"/>
      <c r="AO66" s="218"/>
      <c r="AP66" s="218"/>
      <c r="AQ66" s="218"/>
      <c r="AR66" s="218"/>
      <c r="AS66" s="218"/>
      <c r="AT66" s="218"/>
      <c r="AU66" s="218"/>
      <c r="AV66" s="218"/>
      <c r="AW66" s="218"/>
      <c r="AX66" s="218"/>
      <c r="AY66" s="218"/>
      <c r="AZ66" s="218"/>
      <c r="BA66" s="218"/>
      <c r="BB66" s="218"/>
      <c r="BC66" s="218"/>
      <c r="BD66" s="218"/>
      <c r="BE66" s="218"/>
      <c r="BF66" s="218"/>
      <c r="BG66" s="218"/>
      <c r="BH66" s="218"/>
      <c r="BI66" s="218"/>
      <c r="BJ66" s="218"/>
      <c r="BK66" s="218"/>
      <c r="BL66" s="218"/>
      <c r="BM66" s="218"/>
      <c r="BN66" s="218"/>
      <c r="BO66" s="218"/>
      <c r="BP66" s="218"/>
      <c r="BQ66" s="218"/>
      <c r="BR66" s="218"/>
      <c r="BS66" s="218"/>
      <c r="BT66" s="218"/>
    </row>
    <row r="67" spans="1:82" s="217" customFormat="1" ht="21" customHeight="1" thickBot="1">
      <c r="A67" s="190"/>
      <c r="B67" s="190"/>
      <c r="C67" s="902"/>
      <c r="D67" s="903"/>
      <c r="E67" s="774" t="s">
        <v>137</v>
      </c>
      <c r="F67" s="774"/>
      <c r="G67" s="774"/>
      <c r="H67" s="774"/>
      <c r="I67" s="774"/>
      <c r="J67" s="774"/>
      <c r="K67" s="774"/>
      <c r="L67" s="774"/>
      <c r="M67" s="774"/>
      <c r="N67" s="774"/>
      <c r="O67" s="774"/>
      <c r="P67" s="774"/>
      <c r="Q67" s="774"/>
      <c r="R67" s="774"/>
      <c r="S67" s="774"/>
      <c r="T67" s="774"/>
      <c r="U67" s="774"/>
      <c r="V67" s="774"/>
      <c r="W67" s="774"/>
      <c r="X67" s="774"/>
      <c r="Y67" s="774"/>
      <c r="Z67" s="775"/>
      <c r="AA67" s="130" t="s">
        <v>75</v>
      </c>
      <c r="AB67" s="163" t="str">
        <f>IF('別紙様式3-2（４・５月）'!AF6="継続ベア加算なし","",IF(AM66=TRUE,"○","×"))</f>
        <v>○</v>
      </c>
      <c r="AC67" s="190"/>
      <c r="AD67" s="191"/>
      <c r="AE67" s="191"/>
      <c r="AF67" s="191"/>
      <c r="AG67" s="191"/>
      <c r="AH67" s="191"/>
      <c r="AI67" s="191"/>
      <c r="AJ67" s="191"/>
      <c r="AK67" s="191"/>
      <c r="AL67" s="191"/>
      <c r="AM67" s="896" t="s">
        <v>138</v>
      </c>
      <c r="AN67" s="897"/>
      <c r="AO67" s="897"/>
      <c r="AP67" s="897"/>
      <c r="AQ67" s="897"/>
      <c r="AR67" s="897"/>
      <c r="AS67" s="897"/>
      <c r="AT67" s="897"/>
      <c r="AU67" s="897"/>
      <c r="AV67" s="897"/>
      <c r="AW67" s="897"/>
      <c r="AX67" s="897"/>
      <c r="AY67" s="897"/>
      <c r="AZ67" s="897"/>
      <c r="BA67" s="898"/>
      <c r="BB67" s="218"/>
      <c r="BC67" s="218"/>
      <c r="BD67" s="218"/>
      <c r="BE67" s="218"/>
      <c r="BF67" s="218"/>
      <c r="BG67" s="218"/>
      <c r="BH67" s="218"/>
      <c r="BI67" s="218"/>
      <c r="BJ67" s="218"/>
      <c r="BK67" s="218"/>
      <c r="BL67" s="218"/>
      <c r="BM67" s="218"/>
      <c r="BN67" s="218"/>
      <c r="BO67" s="218"/>
      <c r="BP67" s="218"/>
      <c r="BQ67" s="218"/>
      <c r="BR67" s="218"/>
      <c r="BS67" s="218"/>
      <c r="BT67" s="218"/>
    </row>
    <row r="68" spans="1:82" s="217" customFormat="1" ht="6" customHeight="1" thickBot="1">
      <c r="A68" s="190"/>
      <c r="B68" s="190"/>
      <c r="C68" s="190"/>
      <c r="D68" s="190"/>
      <c r="E68" s="190"/>
      <c r="F68" s="190"/>
      <c r="G68" s="190"/>
      <c r="H68" s="190"/>
      <c r="I68" s="190"/>
      <c r="J68" s="222"/>
      <c r="K68" s="222"/>
      <c r="L68" s="222"/>
      <c r="M68" s="222"/>
      <c r="N68" s="222"/>
      <c r="O68" s="222"/>
      <c r="P68" s="222"/>
      <c r="Q68" s="222"/>
      <c r="R68" s="222"/>
      <c r="S68" s="222"/>
      <c r="T68" s="222"/>
      <c r="U68" s="222"/>
      <c r="V68" s="222"/>
      <c r="W68" s="222"/>
      <c r="X68" s="222"/>
      <c r="Y68" s="191"/>
      <c r="Z68" s="191"/>
      <c r="AA68" s="191"/>
      <c r="AB68" s="191"/>
      <c r="AC68" s="191"/>
      <c r="AD68" s="191"/>
      <c r="AE68" s="191"/>
      <c r="AF68" s="191"/>
      <c r="AG68" s="191"/>
      <c r="AH68" s="191"/>
      <c r="AI68" s="191"/>
      <c r="AJ68" s="191"/>
      <c r="AK68" s="191"/>
      <c r="AL68" s="191"/>
      <c r="AM68" s="899"/>
      <c r="AN68" s="900"/>
      <c r="AO68" s="900"/>
      <c r="AP68" s="900"/>
      <c r="AQ68" s="900"/>
      <c r="AR68" s="900"/>
      <c r="AS68" s="900"/>
      <c r="AT68" s="900"/>
      <c r="AU68" s="900"/>
      <c r="AV68" s="900"/>
      <c r="AW68" s="900"/>
      <c r="AX68" s="900"/>
      <c r="AY68" s="900"/>
      <c r="AZ68" s="900"/>
      <c r="BA68" s="901"/>
      <c r="BB68" s="218"/>
      <c r="BC68" s="218"/>
      <c r="BD68" s="218"/>
      <c r="BE68" s="218"/>
      <c r="BF68" s="218"/>
      <c r="BG68" s="218"/>
      <c r="BH68" s="218"/>
      <c r="BI68" s="218"/>
      <c r="BJ68" s="218"/>
      <c r="BK68" s="218"/>
      <c r="BL68" s="218"/>
      <c r="BM68" s="218"/>
      <c r="BN68" s="218"/>
      <c r="BO68" s="218"/>
      <c r="BP68" s="218"/>
      <c r="BQ68" s="218"/>
      <c r="BR68" s="218"/>
      <c r="BS68" s="218"/>
      <c r="BT68" s="218"/>
      <c r="BU68" s="218"/>
      <c r="BV68" s="218"/>
      <c r="BW68" s="218"/>
      <c r="BX68" s="218"/>
      <c r="BY68" s="218"/>
      <c r="BZ68" s="218"/>
      <c r="CA68" s="218"/>
      <c r="CB68" s="218"/>
      <c r="CC68" s="218"/>
      <c r="CD68" s="218"/>
    </row>
    <row r="69" spans="1:82" s="217" customFormat="1" ht="14.4">
      <c r="A69" s="190"/>
      <c r="B69" s="190"/>
      <c r="C69" s="216" t="s">
        <v>139</v>
      </c>
      <c r="D69" s="171"/>
      <c r="E69" s="171"/>
      <c r="F69" s="171"/>
      <c r="G69" s="171"/>
      <c r="H69" s="171"/>
      <c r="I69" s="171"/>
      <c r="J69" s="171"/>
      <c r="K69" s="171"/>
      <c r="L69" s="171"/>
      <c r="M69" s="171"/>
      <c r="N69" s="171"/>
      <c r="O69" s="171"/>
      <c r="P69" s="171"/>
      <c r="Q69" s="171"/>
      <c r="R69" s="171"/>
      <c r="S69" s="171"/>
      <c r="T69" s="171"/>
      <c r="U69" s="171"/>
      <c r="V69" s="171"/>
      <c r="W69" s="171"/>
      <c r="X69" s="171"/>
      <c r="Y69" s="171"/>
      <c r="Z69" s="171"/>
      <c r="AA69" s="171"/>
      <c r="AB69" s="171"/>
      <c r="AC69" s="171"/>
      <c r="AD69" s="171"/>
      <c r="AE69" s="171"/>
      <c r="AF69" s="171"/>
      <c r="AG69" s="171"/>
      <c r="AH69" s="171"/>
      <c r="AI69" s="171"/>
      <c r="AJ69" s="171"/>
      <c r="AK69" s="171"/>
      <c r="AL69" s="171"/>
      <c r="AN69" s="218"/>
      <c r="AO69" s="223"/>
      <c r="AP69" s="223"/>
      <c r="AQ69" s="223"/>
      <c r="AR69" s="223"/>
      <c r="AS69" s="223"/>
      <c r="AT69" s="223"/>
      <c r="AU69" s="223"/>
      <c r="AV69" s="223"/>
      <c r="AW69" s="223"/>
      <c r="AX69" s="223"/>
      <c r="AY69" s="223"/>
      <c r="AZ69" s="223"/>
      <c r="BA69" s="223"/>
      <c r="BB69" s="218"/>
      <c r="BC69" s="218"/>
      <c r="BD69" s="218"/>
      <c r="BE69" s="218"/>
      <c r="BF69" s="218"/>
      <c r="BG69" s="218"/>
      <c r="BH69" s="218"/>
      <c r="BI69" s="218"/>
      <c r="BJ69" s="218"/>
      <c r="BK69" s="218"/>
      <c r="BL69" s="218"/>
      <c r="BM69" s="218"/>
      <c r="BN69" s="218"/>
      <c r="BO69" s="218"/>
      <c r="BP69" s="218"/>
      <c r="BQ69" s="218"/>
      <c r="BR69" s="218"/>
      <c r="BS69" s="218"/>
      <c r="BT69" s="218"/>
      <c r="BU69" s="218"/>
      <c r="BV69" s="218"/>
      <c r="BW69" s="218"/>
      <c r="BX69" s="218"/>
      <c r="BY69" s="218"/>
      <c r="BZ69" s="218"/>
      <c r="CA69" s="218"/>
      <c r="CB69" s="218"/>
      <c r="CC69" s="218"/>
      <c r="CD69" s="218"/>
    </row>
    <row r="70" spans="1:82" s="217" customFormat="1" ht="24.75" customHeight="1" thickBot="1">
      <c r="A70" s="190"/>
      <c r="B70" s="190"/>
      <c r="C70" s="224" t="s">
        <v>135</v>
      </c>
      <c r="D70" s="776" t="s">
        <v>140</v>
      </c>
      <c r="E70" s="776"/>
      <c r="F70" s="776"/>
      <c r="G70" s="776"/>
      <c r="H70" s="776"/>
      <c r="I70" s="776"/>
      <c r="J70" s="776"/>
      <c r="K70" s="776"/>
      <c r="L70" s="776"/>
      <c r="M70" s="776"/>
      <c r="N70" s="776"/>
      <c r="O70" s="776"/>
      <c r="P70" s="776"/>
      <c r="Q70" s="776"/>
      <c r="R70" s="776"/>
      <c r="S70" s="776"/>
      <c r="T70" s="776"/>
      <c r="U70" s="776"/>
      <c r="V70" s="776"/>
      <c r="W70" s="776"/>
      <c r="X70" s="776"/>
      <c r="Y70" s="776"/>
      <c r="Z70" s="776"/>
      <c r="AA70" s="776"/>
      <c r="AB70" s="776"/>
      <c r="AC70" s="776"/>
      <c r="AD70" s="776"/>
      <c r="AE70" s="776"/>
      <c r="AF70" s="776"/>
      <c r="AG70" s="776"/>
      <c r="AH70" s="776"/>
      <c r="AI70" s="220"/>
      <c r="AJ70" s="220"/>
      <c r="AK70" s="220"/>
      <c r="AL70" s="220"/>
      <c r="AN70" s="218"/>
      <c r="AO70" s="223"/>
      <c r="AP70" s="223"/>
      <c r="AQ70" s="223"/>
      <c r="AR70" s="223"/>
      <c r="AS70" s="223"/>
      <c r="AT70" s="223"/>
      <c r="AU70" s="223"/>
      <c r="AV70" s="223"/>
      <c r="AW70" s="223"/>
      <c r="AX70" s="223"/>
      <c r="AY70" s="223"/>
      <c r="AZ70" s="223"/>
      <c r="BA70" s="223"/>
      <c r="BO70" s="218"/>
      <c r="BP70" s="218"/>
      <c r="BQ70" s="218"/>
      <c r="BR70" s="218"/>
      <c r="BS70" s="218"/>
      <c r="BT70" s="218"/>
      <c r="BU70" s="218"/>
      <c r="BV70" s="218"/>
      <c r="BW70" s="218"/>
      <c r="BX70" s="218"/>
      <c r="BY70" s="218"/>
      <c r="BZ70" s="218"/>
      <c r="CA70" s="218"/>
      <c r="CB70" s="218"/>
      <c r="CC70" s="218"/>
      <c r="CD70" s="218"/>
    </row>
    <row r="71" spans="1:82" ht="23.25" customHeight="1">
      <c r="A71" s="129"/>
      <c r="B71" s="129"/>
      <c r="C71" s="790" t="s">
        <v>141</v>
      </c>
      <c r="D71" s="791"/>
      <c r="E71" s="791"/>
      <c r="F71" s="791"/>
      <c r="G71" s="791"/>
      <c r="H71" s="791"/>
      <c r="I71" s="791"/>
      <c r="J71" s="791"/>
      <c r="K71" s="791"/>
      <c r="L71" s="791"/>
      <c r="M71" s="791"/>
      <c r="N71" s="791"/>
      <c r="O71" s="791"/>
      <c r="P71" s="791"/>
      <c r="Q71" s="791"/>
      <c r="R71" s="791"/>
      <c r="S71" s="791"/>
      <c r="T71" s="792"/>
      <c r="U71" s="904">
        <f>'別紙様式3-2（４・５月）'!N8</f>
        <v>1177000</v>
      </c>
      <c r="V71" s="905"/>
      <c r="W71" s="905"/>
      <c r="X71" s="905"/>
      <c r="Y71" s="905"/>
      <c r="Z71" s="205" t="s">
        <v>70</v>
      </c>
      <c r="AA71" s="171"/>
      <c r="AB71" s="225" t="s">
        <v>75</v>
      </c>
      <c r="AC71" s="615" t="str">
        <f>IF('別紙様式3-2（４・５月）'!AF5="新規ベア加算なし","",IF(U72&gt;=U71,"○","×"))</f>
        <v>○</v>
      </c>
      <c r="AD71" s="129"/>
      <c r="AE71" s="129"/>
      <c r="AF71" s="129"/>
      <c r="AG71" s="129"/>
      <c r="AH71" s="129"/>
      <c r="AI71" s="129"/>
      <c r="AJ71" s="129"/>
      <c r="AK71" s="129"/>
      <c r="AL71" s="129"/>
      <c r="AO71" s="223"/>
      <c r="AP71" s="223"/>
      <c r="AQ71" s="223"/>
      <c r="AR71" s="223"/>
      <c r="AS71" s="223"/>
      <c r="AT71" s="223"/>
      <c r="AU71" s="223"/>
      <c r="AV71" s="223"/>
      <c r="AW71" s="223"/>
      <c r="AX71" s="223"/>
      <c r="AY71" s="223"/>
      <c r="AZ71" s="223"/>
      <c r="BA71" s="223"/>
    </row>
    <row r="72" spans="1:82" ht="23.25" customHeight="1" thickBot="1">
      <c r="A72" s="129"/>
      <c r="B72" s="129"/>
      <c r="C72" s="906" t="s">
        <v>142</v>
      </c>
      <c r="D72" s="907"/>
      <c r="E72" s="907"/>
      <c r="F72" s="907"/>
      <c r="G72" s="907"/>
      <c r="H72" s="907"/>
      <c r="I72" s="907"/>
      <c r="J72" s="907"/>
      <c r="K72" s="907"/>
      <c r="L72" s="907"/>
      <c r="M72" s="907"/>
      <c r="N72" s="907"/>
      <c r="O72" s="907"/>
      <c r="P72" s="907"/>
      <c r="Q72" s="907"/>
      <c r="R72" s="907"/>
      <c r="S72" s="907"/>
      <c r="T72" s="908"/>
      <c r="U72" s="904">
        <f>U73+U77</f>
        <v>1350000</v>
      </c>
      <c r="V72" s="905"/>
      <c r="W72" s="905"/>
      <c r="X72" s="905"/>
      <c r="Y72" s="905"/>
      <c r="Z72" s="205" t="s">
        <v>70</v>
      </c>
      <c r="AA72" s="129"/>
      <c r="AB72" s="225" t="s">
        <v>75</v>
      </c>
      <c r="AC72" s="616"/>
      <c r="AD72" s="225"/>
      <c r="AE72" s="225"/>
      <c r="AF72" s="225"/>
      <c r="AG72" s="225"/>
      <c r="AH72" s="225"/>
      <c r="AI72" s="209"/>
      <c r="AJ72" s="209"/>
      <c r="AK72" s="209"/>
      <c r="AL72" s="209"/>
      <c r="AM72" s="226"/>
    </row>
    <row r="73" spans="1:82" ht="12.9" customHeight="1" thickBot="1">
      <c r="A73" s="129"/>
      <c r="B73" s="129"/>
      <c r="C73" s="909" t="s">
        <v>143</v>
      </c>
      <c r="D73" s="780"/>
      <c r="E73" s="582" t="s">
        <v>144</v>
      </c>
      <c r="F73" s="583"/>
      <c r="G73" s="583"/>
      <c r="H73" s="583"/>
      <c r="I73" s="583"/>
      <c r="J73" s="583"/>
      <c r="K73" s="583"/>
      <c r="L73" s="583"/>
      <c r="M73" s="583"/>
      <c r="N73" s="583"/>
      <c r="O73" s="583"/>
      <c r="P73" s="583"/>
      <c r="Q73" s="583"/>
      <c r="R73" s="583"/>
      <c r="S73" s="583"/>
      <c r="T73" s="584"/>
      <c r="U73" s="588">
        <v>1100000</v>
      </c>
      <c r="V73" s="589"/>
      <c r="W73" s="589"/>
      <c r="X73" s="589"/>
      <c r="Y73" s="590"/>
      <c r="Z73" s="594" t="s">
        <v>70</v>
      </c>
      <c r="AA73" s="129"/>
      <c r="AB73" s="129"/>
      <c r="AC73" s="129"/>
      <c r="AD73" s="208"/>
      <c r="AE73" s="227"/>
      <c r="AF73" s="227"/>
      <c r="AG73" s="208"/>
      <c r="AH73" s="129"/>
      <c r="AI73" s="209"/>
      <c r="AJ73" s="209"/>
      <c r="AK73" s="129"/>
      <c r="AL73" s="209"/>
      <c r="AM73" s="226"/>
    </row>
    <row r="74" spans="1:82" ht="12.9" customHeight="1">
      <c r="A74" s="129"/>
      <c r="B74" s="129"/>
      <c r="C74" s="909"/>
      <c r="D74" s="780"/>
      <c r="E74" s="585"/>
      <c r="F74" s="586"/>
      <c r="G74" s="586"/>
      <c r="H74" s="586"/>
      <c r="I74" s="586"/>
      <c r="J74" s="586"/>
      <c r="K74" s="586"/>
      <c r="L74" s="586"/>
      <c r="M74" s="586"/>
      <c r="N74" s="586"/>
      <c r="O74" s="586"/>
      <c r="P74" s="586"/>
      <c r="Q74" s="586"/>
      <c r="R74" s="586"/>
      <c r="S74" s="586"/>
      <c r="T74" s="587"/>
      <c r="U74" s="591"/>
      <c r="V74" s="592"/>
      <c r="W74" s="592"/>
      <c r="X74" s="592"/>
      <c r="Y74" s="593"/>
      <c r="Z74" s="594"/>
      <c r="AA74" s="129" t="s">
        <v>75</v>
      </c>
      <c r="AB74" s="613" t="s">
        <v>128</v>
      </c>
      <c r="AC74" s="607">
        <f>IFERROR(U75/U73*100,0)</f>
        <v>72.727272727272734</v>
      </c>
      <c r="AD74" s="608"/>
      <c r="AE74" s="609"/>
      <c r="AF74" s="613" t="s">
        <v>129</v>
      </c>
      <c r="AG74" s="613" t="s">
        <v>130</v>
      </c>
      <c r="AH74" s="614" t="s">
        <v>75</v>
      </c>
      <c r="AI74" s="615" t="str">
        <f>IF(OR('別紙様式3-2（４・５月）'!AF5="",U73=0),"",IF(AND(AC74&gt;=200/3,AC74&lt;=100),"○","×"))</f>
        <v>○</v>
      </c>
      <c r="AJ74" s="209"/>
      <c r="AK74" s="129"/>
      <c r="AL74" s="209"/>
      <c r="AM74" s="567" t="s">
        <v>145</v>
      </c>
      <c r="AN74" s="568"/>
      <c r="AO74" s="568"/>
      <c r="AP74" s="568"/>
      <c r="AQ74" s="568"/>
      <c r="AR74" s="568"/>
      <c r="AS74" s="568"/>
      <c r="AT74" s="568"/>
      <c r="AU74" s="568"/>
      <c r="AV74" s="568"/>
      <c r="AW74" s="568"/>
      <c r="AX74" s="568"/>
      <c r="AY74" s="568"/>
      <c r="AZ74" s="568"/>
      <c r="BA74" s="569"/>
    </row>
    <row r="75" spans="1:82" ht="12.9" customHeight="1" thickBot="1">
      <c r="A75" s="129"/>
      <c r="B75" s="129"/>
      <c r="C75" s="909"/>
      <c r="D75" s="780"/>
      <c r="E75" s="228"/>
      <c r="F75" s="595" t="s">
        <v>146</v>
      </c>
      <c r="G75" s="596"/>
      <c r="H75" s="596"/>
      <c r="I75" s="596"/>
      <c r="J75" s="596"/>
      <c r="K75" s="596"/>
      <c r="L75" s="596"/>
      <c r="M75" s="596"/>
      <c r="N75" s="596"/>
      <c r="O75" s="596"/>
      <c r="P75" s="596"/>
      <c r="Q75" s="596"/>
      <c r="R75" s="596"/>
      <c r="S75" s="596"/>
      <c r="T75" s="597"/>
      <c r="U75" s="601">
        <v>800000</v>
      </c>
      <c r="V75" s="602"/>
      <c r="W75" s="602"/>
      <c r="X75" s="602"/>
      <c r="Y75" s="603"/>
      <c r="Z75" s="594" t="s">
        <v>70</v>
      </c>
      <c r="AA75" s="129" t="s">
        <v>75</v>
      </c>
      <c r="AB75" s="613"/>
      <c r="AC75" s="610"/>
      <c r="AD75" s="611"/>
      <c r="AE75" s="612"/>
      <c r="AF75" s="613"/>
      <c r="AG75" s="613"/>
      <c r="AH75" s="614"/>
      <c r="AI75" s="616"/>
      <c r="AJ75" s="209"/>
      <c r="AK75" s="129"/>
      <c r="AL75" s="209"/>
      <c r="AM75" s="570"/>
      <c r="AN75" s="571"/>
      <c r="AO75" s="571"/>
      <c r="AP75" s="571"/>
      <c r="AQ75" s="571"/>
      <c r="AR75" s="571"/>
      <c r="AS75" s="571"/>
      <c r="AT75" s="571"/>
      <c r="AU75" s="571"/>
      <c r="AV75" s="571"/>
      <c r="AW75" s="571"/>
      <c r="AX75" s="571"/>
      <c r="AY75" s="571"/>
      <c r="AZ75" s="571"/>
      <c r="BA75" s="572"/>
    </row>
    <row r="76" spans="1:82" ht="12.9" customHeight="1" thickBot="1">
      <c r="A76" s="129"/>
      <c r="B76" s="129"/>
      <c r="C76" s="909"/>
      <c r="D76" s="780"/>
      <c r="E76" s="229"/>
      <c r="F76" s="598"/>
      <c r="G76" s="599"/>
      <c r="H76" s="599"/>
      <c r="I76" s="599"/>
      <c r="J76" s="599"/>
      <c r="K76" s="599"/>
      <c r="L76" s="599"/>
      <c r="M76" s="599"/>
      <c r="N76" s="599"/>
      <c r="O76" s="599"/>
      <c r="P76" s="599"/>
      <c r="Q76" s="599"/>
      <c r="R76" s="599"/>
      <c r="S76" s="599"/>
      <c r="T76" s="600"/>
      <c r="U76" s="604"/>
      <c r="V76" s="605"/>
      <c r="W76" s="605"/>
      <c r="X76" s="605"/>
      <c r="Y76" s="606"/>
      <c r="Z76" s="594"/>
      <c r="AA76" s="129"/>
      <c r="AB76" s="129"/>
      <c r="AC76" s="129"/>
      <c r="AD76" s="129"/>
      <c r="AE76" s="129"/>
      <c r="AF76" s="129"/>
      <c r="AG76" s="129"/>
      <c r="AH76" s="129"/>
      <c r="AI76" s="129"/>
      <c r="AJ76" s="209"/>
      <c r="AK76" s="209"/>
      <c r="AL76" s="209"/>
    </row>
    <row r="77" spans="1:82" ht="12.9" customHeight="1" thickBot="1">
      <c r="A77" s="129"/>
      <c r="B77" s="129"/>
      <c r="C77" s="777" t="s">
        <v>147</v>
      </c>
      <c r="D77" s="778"/>
      <c r="E77" s="582" t="s">
        <v>148</v>
      </c>
      <c r="F77" s="583"/>
      <c r="G77" s="583"/>
      <c r="H77" s="583"/>
      <c r="I77" s="583"/>
      <c r="J77" s="583"/>
      <c r="K77" s="583"/>
      <c r="L77" s="583"/>
      <c r="M77" s="583"/>
      <c r="N77" s="583"/>
      <c r="O77" s="583"/>
      <c r="P77" s="583"/>
      <c r="Q77" s="583"/>
      <c r="R77" s="583"/>
      <c r="S77" s="583"/>
      <c r="T77" s="584"/>
      <c r="U77" s="588">
        <v>250000</v>
      </c>
      <c r="V77" s="589"/>
      <c r="W77" s="589"/>
      <c r="X77" s="589"/>
      <c r="Y77" s="590"/>
      <c r="Z77" s="594" t="s">
        <v>70</v>
      </c>
      <c r="AA77" s="129"/>
      <c r="AB77" s="129"/>
      <c r="AC77" s="129"/>
      <c r="AD77" s="208"/>
      <c r="AE77" s="227"/>
      <c r="AF77" s="227"/>
      <c r="AG77" s="208"/>
      <c r="AH77" s="129"/>
      <c r="AI77" s="129"/>
      <c r="AJ77" s="209"/>
      <c r="AK77" s="209"/>
      <c r="AL77" s="209"/>
      <c r="AM77" s="226"/>
    </row>
    <row r="78" spans="1:82" ht="12.9" customHeight="1">
      <c r="A78" s="129"/>
      <c r="B78" s="129"/>
      <c r="C78" s="779"/>
      <c r="D78" s="780"/>
      <c r="E78" s="585"/>
      <c r="F78" s="586"/>
      <c r="G78" s="586"/>
      <c r="H78" s="586"/>
      <c r="I78" s="586"/>
      <c r="J78" s="586"/>
      <c r="K78" s="586"/>
      <c r="L78" s="586"/>
      <c r="M78" s="586"/>
      <c r="N78" s="586"/>
      <c r="O78" s="586"/>
      <c r="P78" s="586"/>
      <c r="Q78" s="586"/>
      <c r="R78" s="586"/>
      <c r="S78" s="586"/>
      <c r="T78" s="587"/>
      <c r="U78" s="591"/>
      <c r="V78" s="592"/>
      <c r="W78" s="592"/>
      <c r="X78" s="592"/>
      <c r="Y78" s="593"/>
      <c r="Z78" s="594"/>
      <c r="AA78" s="129" t="s">
        <v>75</v>
      </c>
      <c r="AB78" s="613" t="s">
        <v>128</v>
      </c>
      <c r="AC78" s="607">
        <f>IFERROR(U79/U77*100,0)</f>
        <v>82</v>
      </c>
      <c r="AD78" s="608"/>
      <c r="AE78" s="609"/>
      <c r="AF78" s="613" t="s">
        <v>129</v>
      </c>
      <c r="AG78" s="613" t="s">
        <v>130</v>
      </c>
      <c r="AH78" s="614" t="s">
        <v>75</v>
      </c>
      <c r="AI78" s="615" t="str">
        <f>IF(OR('別紙様式3-2（４・５月）'!AF5="",U77=0),"",IF(AND(AC78&gt;=200/3,AC78&lt;=100),"○","×"))</f>
        <v>○</v>
      </c>
      <c r="AJ78" s="209"/>
      <c r="AK78" s="209"/>
      <c r="AL78" s="209"/>
      <c r="AM78" s="567" t="s">
        <v>149</v>
      </c>
      <c r="AN78" s="568"/>
      <c r="AO78" s="568"/>
      <c r="AP78" s="568"/>
      <c r="AQ78" s="568"/>
      <c r="AR78" s="568"/>
      <c r="AS78" s="568"/>
      <c r="AT78" s="568"/>
      <c r="AU78" s="568"/>
      <c r="AV78" s="568"/>
      <c r="AW78" s="568"/>
      <c r="AX78" s="568"/>
      <c r="AY78" s="568"/>
      <c r="AZ78" s="568"/>
      <c r="BA78" s="569"/>
    </row>
    <row r="79" spans="1:82" ht="12.9" customHeight="1" thickBot="1">
      <c r="A79" s="129"/>
      <c r="B79" s="129"/>
      <c r="C79" s="779"/>
      <c r="D79" s="780"/>
      <c r="E79" s="228"/>
      <c r="F79" s="595" t="s">
        <v>146</v>
      </c>
      <c r="G79" s="596"/>
      <c r="H79" s="596"/>
      <c r="I79" s="596"/>
      <c r="J79" s="596"/>
      <c r="K79" s="596"/>
      <c r="L79" s="596"/>
      <c r="M79" s="596"/>
      <c r="N79" s="596"/>
      <c r="O79" s="596"/>
      <c r="P79" s="596"/>
      <c r="Q79" s="596"/>
      <c r="R79" s="596"/>
      <c r="S79" s="596"/>
      <c r="T79" s="597"/>
      <c r="U79" s="601">
        <v>205000</v>
      </c>
      <c r="V79" s="602"/>
      <c r="W79" s="602"/>
      <c r="X79" s="602"/>
      <c r="Y79" s="603"/>
      <c r="Z79" s="594" t="s">
        <v>70</v>
      </c>
      <c r="AA79" s="129" t="s">
        <v>75</v>
      </c>
      <c r="AB79" s="613"/>
      <c r="AC79" s="610"/>
      <c r="AD79" s="611"/>
      <c r="AE79" s="612"/>
      <c r="AF79" s="613"/>
      <c r="AG79" s="613"/>
      <c r="AH79" s="614"/>
      <c r="AI79" s="616"/>
      <c r="AJ79" s="209"/>
      <c r="AK79" s="209"/>
      <c r="AL79" s="209"/>
      <c r="AM79" s="570"/>
      <c r="AN79" s="571"/>
      <c r="AO79" s="571"/>
      <c r="AP79" s="571"/>
      <c r="AQ79" s="571"/>
      <c r="AR79" s="571"/>
      <c r="AS79" s="571"/>
      <c r="AT79" s="571"/>
      <c r="AU79" s="571"/>
      <c r="AV79" s="571"/>
      <c r="AW79" s="571"/>
      <c r="AX79" s="571"/>
      <c r="AY79" s="571"/>
      <c r="AZ79" s="571"/>
      <c r="BA79" s="572"/>
    </row>
    <row r="80" spans="1:82" ht="12.9" customHeight="1" thickBot="1">
      <c r="A80" s="129"/>
      <c r="B80" s="129"/>
      <c r="C80" s="781"/>
      <c r="D80" s="782"/>
      <c r="E80" s="230"/>
      <c r="F80" s="598"/>
      <c r="G80" s="599"/>
      <c r="H80" s="599"/>
      <c r="I80" s="599"/>
      <c r="J80" s="599"/>
      <c r="K80" s="599"/>
      <c r="L80" s="599"/>
      <c r="M80" s="599"/>
      <c r="N80" s="599"/>
      <c r="O80" s="599"/>
      <c r="P80" s="599"/>
      <c r="Q80" s="599"/>
      <c r="R80" s="599"/>
      <c r="S80" s="599"/>
      <c r="T80" s="600"/>
      <c r="U80" s="604"/>
      <c r="V80" s="605"/>
      <c r="W80" s="605"/>
      <c r="X80" s="605"/>
      <c r="Y80" s="606"/>
      <c r="Z80" s="594"/>
      <c r="AA80" s="129"/>
      <c r="AB80" s="129"/>
      <c r="AC80" s="129"/>
      <c r="AD80" s="129"/>
      <c r="AE80" s="129"/>
      <c r="AF80" s="129"/>
      <c r="AG80" s="129"/>
      <c r="AH80" s="129"/>
      <c r="AI80" s="231"/>
      <c r="AJ80" s="209"/>
      <c r="AK80" s="209"/>
      <c r="AL80" s="209"/>
    </row>
    <row r="81" spans="1:41" ht="16.5" customHeight="1" thickBot="1">
      <c r="A81" s="129"/>
      <c r="B81" s="232"/>
      <c r="C81" s="232"/>
      <c r="D81" s="232"/>
      <c r="E81" s="232"/>
      <c r="F81" s="232"/>
      <c r="G81" s="232"/>
      <c r="H81" s="232"/>
      <c r="I81" s="232"/>
      <c r="J81" s="232"/>
      <c r="K81" s="232"/>
      <c r="L81" s="232"/>
      <c r="M81" s="232"/>
      <c r="N81" s="232"/>
      <c r="O81" s="232"/>
      <c r="P81" s="232"/>
      <c r="Q81" s="232"/>
      <c r="R81" s="232"/>
      <c r="S81" s="232"/>
      <c r="T81" s="232"/>
      <c r="U81" s="190"/>
      <c r="V81" s="117"/>
      <c r="W81" s="117"/>
      <c r="X81" s="117"/>
      <c r="Y81" s="118"/>
      <c r="Z81" s="119"/>
      <c r="AA81" s="118"/>
      <c r="AB81" s="213"/>
      <c r="AC81" s="214"/>
      <c r="AD81" s="215"/>
      <c r="AE81" s="215"/>
      <c r="AF81" s="208"/>
      <c r="AG81" s="196"/>
      <c r="AH81" s="233"/>
      <c r="AI81" s="231"/>
      <c r="AJ81" s="209"/>
      <c r="AK81" s="209"/>
      <c r="AL81" s="209"/>
      <c r="AM81" s="226"/>
    </row>
    <row r="82" spans="1:41" ht="18" customHeight="1" thickBot="1">
      <c r="A82" s="129"/>
      <c r="B82" s="145" t="s">
        <v>150</v>
      </c>
      <c r="C82" s="145"/>
      <c r="D82" s="145"/>
      <c r="E82" s="145"/>
      <c r="F82" s="145"/>
      <c r="G82" s="145"/>
      <c r="H82" s="145"/>
      <c r="I82" s="145"/>
      <c r="J82" s="145"/>
      <c r="K82" s="145"/>
      <c r="L82" s="145"/>
      <c r="M82" s="768"/>
      <c r="N82" s="769"/>
      <c r="O82" s="770" t="s">
        <v>151</v>
      </c>
      <c r="P82" s="770"/>
      <c r="Q82" s="770"/>
      <c r="R82" s="770"/>
      <c r="S82" s="770"/>
      <c r="T82" s="770"/>
      <c r="U82" s="770"/>
      <c r="V82" s="770"/>
      <c r="W82" s="770"/>
      <c r="X82" s="770"/>
      <c r="Y82" s="770"/>
      <c r="Z82" s="770"/>
      <c r="AA82" s="770"/>
      <c r="AB82" s="770"/>
      <c r="AC82" s="770"/>
      <c r="AD82" s="770"/>
      <c r="AE82" s="770"/>
      <c r="AF82" s="770"/>
      <c r="AG82" s="770"/>
      <c r="AH82" s="770"/>
      <c r="AI82" s="770"/>
      <c r="AJ82" s="770"/>
      <c r="AK82" s="771"/>
      <c r="AL82" s="199"/>
      <c r="AM82" s="127" t="b">
        <v>1</v>
      </c>
      <c r="AN82" s="234"/>
    </row>
    <row r="83" spans="1:41" ht="3" customHeight="1" thickBot="1">
      <c r="A83" s="129"/>
      <c r="B83" s="129"/>
      <c r="C83" s="145"/>
      <c r="D83" s="145"/>
      <c r="E83" s="145"/>
      <c r="F83" s="145"/>
      <c r="G83" s="145"/>
      <c r="H83" s="145"/>
      <c r="I83" s="145"/>
      <c r="J83" s="145"/>
      <c r="K83" s="145"/>
      <c r="L83" s="145"/>
      <c r="M83" s="145"/>
      <c r="N83" s="145"/>
      <c r="O83" s="145"/>
      <c r="P83" s="145"/>
      <c r="Q83" s="145"/>
      <c r="R83" s="145"/>
      <c r="S83" s="145"/>
      <c r="T83" s="145"/>
      <c r="U83" s="145"/>
      <c r="V83" s="145"/>
      <c r="W83" s="145"/>
      <c r="X83" s="145"/>
      <c r="Y83" s="145"/>
      <c r="Z83" s="145"/>
      <c r="AA83" s="145"/>
      <c r="AB83" s="145"/>
      <c r="AC83" s="145"/>
      <c r="AD83" s="145"/>
      <c r="AE83" s="145"/>
      <c r="AF83" s="145"/>
      <c r="AG83" s="145"/>
      <c r="AH83" s="145"/>
      <c r="AI83" s="145"/>
      <c r="AJ83" s="145"/>
      <c r="AK83" s="145"/>
      <c r="AL83" s="199"/>
      <c r="AM83" s="226"/>
    </row>
    <row r="84" spans="1:41" ht="13.5" customHeight="1" thickBot="1">
      <c r="A84" s="129"/>
      <c r="B84" s="216" t="s">
        <v>152</v>
      </c>
      <c r="C84" s="146"/>
      <c r="D84" s="146"/>
      <c r="E84" s="146"/>
      <c r="F84" s="146"/>
      <c r="G84" s="146"/>
      <c r="H84" s="146"/>
      <c r="I84" s="146"/>
      <c r="J84" s="146"/>
      <c r="K84" s="146"/>
      <c r="L84" s="146"/>
      <c r="M84" s="146"/>
      <c r="N84" s="146"/>
      <c r="O84" s="146"/>
      <c r="P84" s="146"/>
      <c r="Q84" s="146"/>
      <c r="R84" s="146"/>
      <c r="S84" s="235" t="s">
        <v>135</v>
      </c>
      <c r="T84" s="236" t="s">
        <v>153</v>
      </c>
      <c r="U84" s="146"/>
      <c r="V84" s="146"/>
      <c r="W84" s="146"/>
      <c r="X84" s="146"/>
      <c r="Y84" s="146"/>
      <c r="Z84" s="146"/>
      <c r="AA84" s="146"/>
      <c r="AB84" s="146"/>
      <c r="AC84" s="146"/>
      <c r="AD84" s="146"/>
      <c r="AE84" s="146"/>
      <c r="AF84" s="146"/>
      <c r="AG84" s="146"/>
      <c r="AH84" s="146"/>
      <c r="AI84" s="815" t="str">
        <f>IF(OR('別紙様式3-2（４・５月）'!AE5="処遇加算Ⅰ・Ⅱあり",'別紙様式3-3（６月以降分）'!AF5="旧処遇加算Ⅰ・Ⅱ相当あり"),"該当","")</f>
        <v>該当</v>
      </c>
      <c r="AJ84" s="816"/>
      <c r="AK84" s="817"/>
      <c r="AL84" s="133"/>
      <c r="AM84" s="226"/>
    </row>
    <row r="85" spans="1:41" ht="2.25" customHeight="1" thickBot="1">
      <c r="A85" s="129"/>
      <c r="B85" s="133"/>
      <c r="C85" s="133"/>
      <c r="D85" s="237"/>
      <c r="E85" s="237"/>
      <c r="F85" s="237"/>
      <c r="G85" s="237"/>
      <c r="H85" s="237"/>
      <c r="I85" s="237"/>
      <c r="J85" s="237"/>
      <c r="K85" s="237"/>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133"/>
      <c r="AM85" s="226"/>
    </row>
    <row r="86" spans="1:41" ht="13.5" customHeight="1" thickBot="1">
      <c r="A86" s="129"/>
      <c r="B86" s="216" t="s">
        <v>154</v>
      </c>
      <c r="C86" s="238"/>
      <c r="D86" s="238"/>
      <c r="E86" s="238"/>
      <c r="F86" s="238"/>
      <c r="G86" s="238"/>
      <c r="H86" s="238"/>
      <c r="I86" s="238"/>
      <c r="J86" s="238"/>
      <c r="K86" s="238"/>
      <c r="L86" s="238"/>
      <c r="M86" s="238"/>
      <c r="N86" s="238"/>
      <c r="O86" s="238"/>
      <c r="P86" s="238"/>
      <c r="Q86" s="238"/>
      <c r="R86" s="238"/>
      <c r="S86" s="235" t="s">
        <v>135</v>
      </c>
      <c r="T86" s="236" t="s">
        <v>155</v>
      </c>
      <c r="U86" s="238"/>
      <c r="V86" s="238"/>
      <c r="W86" s="238"/>
      <c r="X86" s="238"/>
      <c r="Y86" s="238"/>
      <c r="Z86" s="238"/>
      <c r="AA86" s="238"/>
      <c r="AB86" s="238"/>
      <c r="AC86" s="238"/>
      <c r="AD86" s="238"/>
      <c r="AE86" s="238"/>
      <c r="AF86" s="238"/>
      <c r="AG86" s="238"/>
      <c r="AH86" s="238"/>
      <c r="AI86" s="815" t="str">
        <f>IF(AND('別紙様式3-2（４・５月）'!AE5="処遇加算Ⅰ・Ⅱなし",'別紙様式3-3（６月以降分）'!AF5="旧処遇加算Ⅰ・Ⅱ相当なし"),"該当","")</f>
        <v/>
      </c>
      <c r="AJ86" s="816"/>
      <c r="AK86" s="817"/>
      <c r="AL86" s="133"/>
      <c r="AM86" s="226"/>
    </row>
    <row r="87" spans="1:41" ht="6" customHeight="1">
      <c r="A87" s="129"/>
      <c r="B87" s="224"/>
      <c r="C87" s="239"/>
      <c r="D87" s="239"/>
      <c r="E87" s="239"/>
      <c r="F87" s="239"/>
      <c r="G87" s="239"/>
      <c r="H87" s="239"/>
      <c r="I87" s="239"/>
      <c r="J87" s="239"/>
      <c r="K87" s="239"/>
      <c r="L87" s="239"/>
      <c r="M87" s="239"/>
      <c r="N87" s="239"/>
      <c r="O87" s="239"/>
      <c r="P87" s="239"/>
      <c r="Q87" s="239"/>
      <c r="R87" s="239"/>
      <c r="S87" s="239"/>
      <c r="T87" s="239"/>
      <c r="U87" s="239"/>
      <c r="V87" s="239"/>
      <c r="W87" s="239"/>
      <c r="X87" s="239"/>
      <c r="Y87" s="239"/>
      <c r="Z87" s="239"/>
      <c r="AA87" s="133"/>
      <c r="AB87" s="239"/>
      <c r="AC87" s="239"/>
      <c r="AD87" s="239"/>
      <c r="AE87" s="239"/>
      <c r="AF87" s="239"/>
      <c r="AG87" s="239"/>
      <c r="AH87" s="239"/>
      <c r="AI87" s="239"/>
      <c r="AJ87" s="239"/>
      <c r="AK87" s="239"/>
      <c r="AL87" s="133"/>
      <c r="AM87" s="226"/>
    </row>
    <row r="88" spans="1:41" ht="16.5" customHeight="1" thickBot="1">
      <c r="A88" s="129"/>
      <c r="B88" s="190"/>
      <c r="C88" s="785" t="s">
        <v>156</v>
      </c>
      <c r="D88" s="785"/>
      <c r="E88" s="785"/>
      <c r="F88" s="785"/>
      <c r="G88" s="785"/>
      <c r="H88" s="785"/>
      <c r="I88" s="785"/>
      <c r="J88" s="785"/>
      <c r="K88" s="785"/>
      <c r="L88" s="785"/>
      <c r="M88" s="785"/>
      <c r="N88" s="785"/>
      <c r="O88" s="785"/>
      <c r="P88" s="785"/>
      <c r="Q88" s="785"/>
      <c r="R88" s="785"/>
      <c r="S88" s="785"/>
      <c r="T88" s="785"/>
      <c r="U88" s="190"/>
      <c r="V88" s="190"/>
      <c r="W88" s="190"/>
      <c r="X88" s="190"/>
      <c r="Y88" s="190"/>
      <c r="Z88" s="190"/>
      <c r="AA88" s="190"/>
      <c r="AB88" s="190"/>
      <c r="AC88" s="190"/>
      <c r="AD88" s="179"/>
      <c r="AE88" s="179"/>
      <c r="AF88" s="179"/>
      <c r="AG88" s="179"/>
      <c r="AH88" s="179"/>
      <c r="AI88" s="179"/>
      <c r="AJ88" s="179"/>
      <c r="AK88" s="179"/>
      <c r="AL88" s="133"/>
      <c r="AM88" s="226"/>
    </row>
    <row r="89" spans="1:41" ht="18.75" customHeight="1" thickBot="1">
      <c r="A89" s="129"/>
      <c r="B89" s="133"/>
      <c r="C89" s="768"/>
      <c r="D89" s="769"/>
      <c r="E89" s="783" t="s">
        <v>157</v>
      </c>
      <c r="F89" s="783"/>
      <c r="G89" s="783"/>
      <c r="H89" s="783"/>
      <c r="I89" s="783"/>
      <c r="J89" s="783"/>
      <c r="K89" s="783"/>
      <c r="L89" s="783"/>
      <c r="M89" s="783"/>
      <c r="N89" s="783"/>
      <c r="O89" s="783"/>
      <c r="P89" s="783"/>
      <c r="Q89" s="783"/>
      <c r="R89" s="784"/>
      <c r="S89" s="240" t="s">
        <v>75</v>
      </c>
      <c r="T89" s="163" t="str">
        <f>IF(AM82=TRUE,"",IF(AM89=TRUE,"○",IF(AND(AI86="該当",AM95=TRUE),"","×")))</f>
        <v/>
      </c>
      <c r="U89" s="133"/>
      <c r="V89" s="241"/>
      <c r="W89" s="241"/>
      <c r="X89" s="241"/>
      <c r="Y89" s="241"/>
      <c r="Z89" s="241"/>
      <c r="AA89" s="241"/>
      <c r="AB89" s="241"/>
      <c r="AC89" s="241"/>
      <c r="AD89" s="241"/>
      <c r="AE89" s="241"/>
      <c r="AF89" s="241"/>
      <c r="AG89" s="241"/>
      <c r="AH89" s="241"/>
      <c r="AI89" s="241"/>
      <c r="AJ89" s="241"/>
      <c r="AK89" s="241"/>
      <c r="AL89" s="133"/>
      <c r="AM89" s="127" t="b">
        <v>0</v>
      </c>
    </row>
    <row r="90" spans="1:41" ht="14.25" customHeight="1">
      <c r="A90" s="129"/>
      <c r="B90" s="242"/>
      <c r="C90" s="243" t="s">
        <v>158</v>
      </c>
      <c r="D90" s="244" t="s">
        <v>159</v>
      </c>
      <c r="E90" s="178"/>
      <c r="F90" s="178"/>
      <c r="G90" s="178"/>
      <c r="H90" s="178"/>
      <c r="I90" s="178"/>
      <c r="J90" s="178"/>
      <c r="K90" s="178"/>
      <c r="L90" s="178"/>
      <c r="M90" s="178"/>
      <c r="N90" s="178"/>
      <c r="O90" s="178"/>
      <c r="P90" s="178"/>
      <c r="Q90" s="178"/>
      <c r="R90" s="178"/>
      <c r="S90" s="244"/>
      <c r="T90" s="244"/>
      <c r="U90" s="244"/>
      <c r="V90" s="178"/>
      <c r="W90" s="178"/>
      <c r="X90" s="178"/>
      <c r="Y90" s="178"/>
      <c r="Z90" s="245"/>
      <c r="AA90" s="245"/>
      <c r="AB90" s="245"/>
      <c r="AC90" s="245"/>
      <c r="AD90" s="225"/>
      <c r="AE90" s="225"/>
      <c r="AF90" s="225"/>
      <c r="AG90" s="225"/>
      <c r="AH90" s="146"/>
      <c r="AI90" s="146"/>
      <c r="AJ90" s="146"/>
      <c r="AK90" s="246"/>
      <c r="AL90" s="133"/>
      <c r="AM90" s="226"/>
    </row>
    <row r="91" spans="1:41" ht="14.25" customHeight="1">
      <c r="A91" s="129"/>
      <c r="B91" s="242"/>
      <c r="C91" s="247" t="s">
        <v>160</v>
      </c>
      <c r="D91" s="248" t="s">
        <v>161</v>
      </c>
      <c r="E91" s="248"/>
      <c r="F91" s="248"/>
      <c r="G91" s="248"/>
      <c r="H91" s="248"/>
      <c r="I91" s="248"/>
      <c r="J91" s="248"/>
      <c r="K91" s="248"/>
      <c r="L91" s="248"/>
      <c r="M91" s="248"/>
      <c r="N91" s="248"/>
      <c r="O91" s="248"/>
      <c r="P91" s="248"/>
      <c r="Q91" s="248"/>
      <c r="R91" s="248"/>
      <c r="S91" s="248"/>
      <c r="T91" s="248"/>
      <c r="U91" s="248"/>
      <c r="V91" s="248"/>
      <c r="W91" s="248"/>
      <c r="X91" s="248"/>
      <c r="Y91" s="248"/>
      <c r="Z91" s="249"/>
      <c r="AA91" s="249"/>
      <c r="AB91" s="249"/>
      <c r="AC91" s="249"/>
      <c r="AD91" s="250"/>
      <c r="AE91" s="250"/>
      <c r="AF91" s="250"/>
      <c r="AG91" s="250"/>
      <c r="AH91" s="251"/>
      <c r="AI91" s="251"/>
      <c r="AJ91" s="251"/>
      <c r="AK91" s="252"/>
      <c r="AL91" s="133"/>
      <c r="AM91" s="226"/>
    </row>
    <row r="92" spans="1:41" ht="14.25" customHeight="1">
      <c r="A92" s="129"/>
      <c r="B92" s="242"/>
      <c r="C92" s="253" t="s">
        <v>162</v>
      </c>
      <c r="D92" s="254" t="s">
        <v>163</v>
      </c>
      <c r="E92" s="255"/>
      <c r="F92" s="255"/>
      <c r="G92" s="255"/>
      <c r="H92" s="255"/>
      <c r="I92" s="255"/>
      <c r="J92" s="255"/>
      <c r="K92" s="255"/>
      <c r="L92" s="255"/>
      <c r="M92" s="255"/>
      <c r="N92" s="255"/>
      <c r="O92" s="255"/>
      <c r="P92" s="255"/>
      <c r="Q92" s="255"/>
      <c r="R92" s="255"/>
      <c r="S92" s="255"/>
      <c r="T92" s="255"/>
      <c r="U92" s="255"/>
      <c r="V92" s="255"/>
      <c r="W92" s="255"/>
      <c r="X92" s="255"/>
      <c r="Y92" s="255"/>
      <c r="Z92" s="256"/>
      <c r="AA92" s="256"/>
      <c r="AB92" s="256"/>
      <c r="AC92" s="256"/>
      <c r="AD92" s="257"/>
      <c r="AE92" s="257"/>
      <c r="AF92" s="257"/>
      <c r="AG92" s="257"/>
      <c r="AH92" s="258"/>
      <c r="AI92" s="258"/>
      <c r="AJ92" s="258"/>
      <c r="AK92" s="259"/>
      <c r="AL92" s="260"/>
      <c r="AM92" s="226"/>
    </row>
    <row r="93" spans="1:41" ht="11.25" customHeight="1">
      <c r="A93" s="129"/>
      <c r="B93" s="242"/>
      <c r="C93" s="261"/>
      <c r="D93" s="178"/>
      <c r="E93" s="197"/>
      <c r="F93" s="197"/>
      <c r="G93" s="197"/>
      <c r="H93" s="197"/>
      <c r="I93" s="197"/>
      <c r="J93" s="197"/>
      <c r="K93" s="197"/>
      <c r="L93" s="197"/>
      <c r="M93" s="197"/>
      <c r="N93" s="197"/>
      <c r="O93" s="197"/>
      <c r="P93" s="197"/>
      <c r="Q93" s="197"/>
      <c r="R93" s="197"/>
      <c r="S93" s="197"/>
      <c r="T93" s="197"/>
      <c r="U93" s="197"/>
      <c r="V93" s="197"/>
      <c r="W93" s="197"/>
      <c r="X93" s="197"/>
      <c r="Y93" s="197"/>
      <c r="Z93" s="245"/>
      <c r="AA93" s="245"/>
      <c r="AB93" s="245"/>
      <c r="AC93" s="245"/>
      <c r="AD93" s="225"/>
      <c r="AE93" s="225"/>
      <c r="AF93" s="225"/>
      <c r="AG93" s="225"/>
      <c r="AH93" s="146"/>
      <c r="AI93" s="146"/>
      <c r="AJ93" s="146"/>
      <c r="AK93" s="146"/>
      <c r="AL93" s="260"/>
      <c r="AM93" s="226"/>
    </row>
    <row r="94" spans="1:41" ht="14.25" customHeight="1" thickBot="1">
      <c r="A94" s="129"/>
      <c r="B94" s="133"/>
      <c r="C94" s="785" t="s">
        <v>164</v>
      </c>
      <c r="D94" s="785"/>
      <c r="E94" s="785"/>
      <c r="F94" s="785"/>
      <c r="G94" s="785"/>
      <c r="H94" s="785"/>
      <c r="I94" s="785"/>
      <c r="J94" s="785"/>
      <c r="K94" s="785"/>
      <c r="L94" s="785"/>
      <c r="M94" s="785"/>
      <c r="N94" s="785"/>
      <c r="O94" s="785"/>
      <c r="P94" s="785"/>
      <c r="Q94" s="785"/>
      <c r="R94" s="785"/>
      <c r="S94" s="262"/>
      <c r="T94" s="262"/>
      <c r="U94" s="262"/>
      <c r="V94" s="262"/>
      <c r="W94" s="262"/>
      <c r="X94" s="262"/>
      <c r="Y94" s="262"/>
      <c r="Z94" s="262"/>
      <c r="AA94" s="262"/>
      <c r="AB94" s="262"/>
      <c r="AC94" s="262"/>
      <c r="AD94" s="262"/>
      <c r="AE94" s="262"/>
      <c r="AF94" s="262"/>
      <c r="AG94" s="262"/>
      <c r="AH94" s="262"/>
      <c r="AI94" s="262"/>
      <c r="AJ94" s="262"/>
      <c r="AK94" s="262"/>
      <c r="AL94" s="262"/>
      <c r="AM94" s="226"/>
    </row>
    <row r="95" spans="1:41" ht="21.75" customHeight="1" thickBot="1">
      <c r="A95" s="129"/>
      <c r="B95" s="263"/>
      <c r="C95" s="768"/>
      <c r="D95" s="769"/>
      <c r="E95" s="783" t="s">
        <v>165</v>
      </c>
      <c r="F95" s="783"/>
      <c r="G95" s="783"/>
      <c r="H95" s="783"/>
      <c r="I95" s="783"/>
      <c r="J95" s="783"/>
      <c r="K95" s="783"/>
      <c r="L95" s="783"/>
      <c r="M95" s="783"/>
      <c r="N95" s="783"/>
      <c r="O95" s="783"/>
      <c r="P95" s="783"/>
      <c r="Q95" s="783"/>
      <c r="R95" s="784"/>
      <c r="S95" s="240" t="s">
        <v>75</v>
      </c>
      <c r="T95" s="163" t="str">
        <f>IF(AM82=TRUE,"",IF(AND(AM95=TRUE,OR(AND(AN95=TRUE,J98&lt;&gt;""),AND(AO95=TRUE,J100&lt;&gt;""))),"○",IF(AND(AI86="該当",AM89=TRUE),"","×")))</f>
        <v/>
      </c>
      <c r="U95" s="264"/>
      <c r="V95" s="265"/>
      <c r="W95" s="265"/>
      <c r="X95" s="265"/>
      <c r="Y95" s="265"/>
      <c r="Z95" s="265"/>
      <c r="AA95" s="265"/>
      <c r="AB95" s="265"/>
      <c r="AC95" s="265"/>
      <c r="AD95" s="265"/>
      <c r="AE95" s="265"/>
      <c r="AF95" s="265"/>
      <c r="AG95" s="265"/>
      <c r="AH95" s="265"/>
      <c r="AI95" s="265"/>
      <c r="AJ95" s="265"/>
      <c r="AK95" s="265"/>
      <c r="AL95" s="262"/>
      <c r="AM95" s="127" t="b">
        <v>0</v>
      </c>
      <c r="AN95" s="127" t="b">
        <v>0</v>
      </c>
      <c r="AO95" s="127" t="b">
        <v>0</v>
      </c>
    </row>
    <row r="96" spans="1:41" ht="30.75" customHeight="1" thickBot="1">
      <c r="A96" s="129"/>
      <c r="B96" s="882"/>
      <c r="C96" s="243" t="s">
        <v>158</v>
      </c>
      <c r="D96" s="786" t="s">
        <v>166</v>
      </c>
      <c r="E96" s="787"/>
      <c r="F96" s="787"/>
      <c r="G96" s="787"/>
      <c r="H96" s="788"/>
      <c r="I96" s="788"/>
      <c r="J96" s="788"/>
      <c r="K96" s="788"/>
      <c r="L96" s="788"/>
      <c r="M96" s="788"/>
      <c r="N96" s="788"/>
      <c r="O96" s="788"/>
      <c r="P96" s="788"/>
      <c r="Q96" s="788"/>
      <c r="R96" s="788"/>
      <c r="S96" s="788"/>
      <c r="T96" s="788"/>
      <c r="U96" s="788"/>
      <c r="V96" s="788"/>
      <c r="W96" s="788"/>
      <c r="X96" s="788"/>
      <c r="Y96" s="788"/>
      <c r="Z96" s="788"/>
      <c r="AA96" s="788"/>
      <c r="AB96" s="788"/>
      <c r="AC96" s="788"/>
      <c r="AD96" s="788"/>
      <c r="AE96" s="788"/>
      <c r="AF96" s="788"/>
      <c r="AG96" s="788"/>
      <c r="AH96" s="788"/>
      <c r="AI96" s="788"/>
      <c r="AJ96" s="788"/>
      <c r="AK96" s="789"/>
      <c r="AL96" s="133"/>
      <c r="AM96" s="226"/>
    </row>
    <row r="97" spans="1:53" ht="28.5" customHeight="1" thickBot="1">
      <c r="A97" s="129"/>
      <c r="B97" s="882"/>
      <c r="C97" s="807"/>
      <c r="D97" s="809" t="s">
        <v>167</v>
      </c>
      <c r="E97" s="810"/>
      <c r="F97" s="810"/>
      <c r="G97" s="810"/>
      <c r="H97" s="801"/>
      <c r="I97" s="803" t="s">
        <v>68</v>
      </c>
      <c r="J97" s="818" t="s">
        <v>168</v>
      </c>
      <c r="K97" s="819"/>
      <c r="L97" s="819"/>
      <c r="M97" s="819"/>
      <c r="N97" s="819"/>
      <c r="O97" s="819"/>
      <c r="P97" s="819"/>
      <c r="Q97" s="819"/>
      <c r="R97" s="819"/>
      <c r="S97" s="819"/>
      <c r="T97" s="819"/>
      <c r="U97" s="819"/>
      <c r="V97" s="819"/>
      <c r="W97" s="819"/>
      <c r="X97" s="819"/>
      <c r="Y97" s="819"/>
      <c r="Z97" s="819"/>
      <c r="AA97" s="819"/>
      <c r="AB97" s="819"/>
      <c r="AC97" s="819"/>
      <c r="AD97" s="819"/>
      <c r="AE97" s="819"/>
      <c r="AF97" s="819"/>
      <c r="AG97" s="819"/>
      <c r="AH97" s="819"/>
      <c r="AI97" s="819"/>
      <c r="AJ97" s="819"/>
      <c r="AK97" s="820"/>
      <c r="AL97" s="133"/>
      <c r="AM97" s="226"/>
    </row>
    <row r="98" spans="1:53" ht="34.5" customHeight="1" thickBot="1">
      <c r="A98" s="129"/>
      <c r="B98" s="882"/>
      <c r="C98" s="807"/>
      <c r="D98" s="811"/>
      <c r="E98" s="812"/>
      <c r="F98" s="812"/>
      <c r="G98" s="812"/>
      <c r="H98" s="802"/>
      <c r="I98" s="804"/>
      <c r="J98" s="821"/>
      <c r="K98" s="822"/>
      <c r="L98" s="822"/>
      <c r="M98" s="822"/>
      <c r="N98" s="822"/>
      <c r="O98" s="822"/>
      <c r="P98" s="822"/>
      <c r="Q98" s="822"/>
      <c r="R98" s="822"/>
      <c r="S98" s="822"/>
      <c r="T98" s="822"/>
      <c r="U98" s="822"/>
      <c r="V98" s="822"/>
      <c r="W98" s="822"/>
      <c r="X98" s="822"/>
      <c r="Y98" s="822"/>
      <c r="Z98" s="822"/>
      <c r="AA98" s="822"/>
      <c r="AB98" s="822"/>
      <c r="AC98" s="822"/>
      <c r="AD98" s="822"/>
      <c r="AE98" s="822"/>
      <c r="AF98" s="822"/>
      <c r="AG98" s="822"/>
      <c r="AH98" s="822"/>
      <c r="AI98" s="822"/>
      <c r="AJ98" s="822"/>
      <c r="AK98" s="823"/>
      <c r="AL98" s="133"/>
      <c r="AM98" s="564" t="s">
        <v>169</v>
      </c>
      <c r="AN98" s="565"/>
      <c r="AO98" s="565"/>
      <c r="AP98" s="565"/>
      <c r="AQ98" s="565"/>
      <c r="AR98" s="565"/>
      <c r="AS98" s="565"/>
      <c r="AT98" s="565"/>
      <c r="AU98" s="565"/>
      <c r="AV98" s="565"/>
      <c r="AW98" s="565"/>
      <c r="AX98" s="565"/>
      <c r="AY98" s="565"/>
      <c r="AZ98" s="565"/>
      <c r="BA98" s="566"/>
    </row>
    <row r="99" spans="1:53" ht="15" customHeight="1" thickBot="1">
      <c r="A99" s="129"/>
      <c r="B99" s="882"/>
      <c r="C99" s="807"/>
      <c r="D99" s="811"/>
      <c r="E99" s="812"/>
      <c r="F99" s="812"/>
      <c r="G99" s="812"/>
      <c r="H99" s="824"/>
      <c r="I99" s="826" t="s">
        <v>77</v>
      </c>
      <c r="J99" s="266" t="s">
        <v>170</v>
      </c>
      <c r="K99" s="267"/>
      <c r="L99" s="267"/>
      <c r="M99" s="267"/>
      <c r="N99" s="267"/>
      <c r="O99" s="267"/>
      <c r="P99" s="267"/>
      <c r="Q99" s="267"/>
      <c r="R99" s="267"/>
      <c r="S99" s="828" t="s">
        <v>171</v>
      </c>
      <c r="T99" s="828"/>
      <c r="U99" s="828"/>
      <c r="V99" s="828"/>
      <c r="W99" s="828"/>
      <c r="X99" s="828"/>
      <c r="Y99" s="828"/>
      <c r="Z99" s="828"/>
      <c r="AA99" s="828"/>
      <c r="AB99" s="828"/>
      <c r="AC99" s="828"/>
      <c r="AD99" s="828"/>
      <c r="AE99" s="828"/>
      <c r="AF99" s="828"/>
      <c r="AG99" s="828"/>
      <c r="AH99" s="828"/>
      <c r="AI99" s="828"/>
      <c r="AJ99" s="828"/>
      <c r="AK99" s="829"/>
      <c r="AL99" s="133"/>
      <c r="AM99" s="226"/>
    </row>
    <row r="100" spans="1:53" ht="33" customHeight="1" thickBot="1">
      <c r="A100" s="129"/>
      <c r="B100" s="882"/>
      <c r="C100" s="808"/>
      <c r="D100" s="813"/>
      <c r="E100" s="814"/>
      <c r="F100" s="814"/>
      <c r="G100" s="814"/>
      <c r="H100" s="825"/>
      <c r="I100" s="827"/>
      <c r="J100" s="830"/>
      <c r="K100" s="831"/>
      <c r="L100" s="831"/>
      <c r="M100" s="831"/>
      <c r="N100" s="831"/>
      <c r="O100" s="831"/>
      <c r="P100" s="831"/>
      <c r="Q100" s="831"/>
      <c r="R100" s="831"/>
      <c r="S100" s="831"/>
      <c r="T100" s="831"/>
      <c r="U100" s="831"/>
      <c r="V100" s="831"/>
      <c r="W100" s="831"/>
      <c r="X100" s="831"/>
      <c r="Y100" s="831"/>
      <c r="Z100" s="831"/>
      <c r="AA100" s="831"/>
      <c r="AB100" s="831"/>
      <c r="AC100" s="831"/>
      <c r="AD100" s="831"/>
      <c r="AE100" s="831"/>
      <c r="AF100" s="831"/>
      <c r="AG100" s="831"/>
      <c r="AH100" s="831"/>
      <c r="AI100" s="831"/>
      <c r="AJ100" s="831"/>
      <c r="AK100" s="832"/>
      <c r="AL100" s="133"/>
      <c r="AM100" s="564" t="s">
        <v>169</v>
      </c>
      <c r="AN100" s="565"/>
      <c r="AO100" s="565"/>
      <c r="AP100" s="565"/>
      <c r="AQ100" s="565"/>
      <c r="AR100" s="565"/>
      <c r="AS100" s="565"/>
      <c r="AT100" s="565"/>
      <c r="AU100" s="565"/>
      <c r="AV100" s="565"/>
      <c r="AW100" s="565"/>
      <c r="AX100" s="565"/>
      <c r="AY100" s="565"/>
      <c r="AZ100" s="565"/>
      <c r="BA100" s="566"/>
    </row>
    <row r="101" spans="1:53" ht="16.5" customHeight="1">
      <c r="A101" s="129"/>
      <c r="B101" s="268"/>
      <c r="C101" s="269" t="s">
        <v>160</v>
      </c>
      <c r="D101" s="254" t="s">
        <v>172</v>
      </c>
      <c r="E101" s="270"/>
      <c r="F101" s="270"/>
      <c r="G101" s="270"/>
      <c r="H101" s="255"/>
      <c r="I101" s="255"/>
      <c r="J101" s="255"/>
      <c r="K101" s="255"/>
      <c r="L101" s="255"/>
      <c r="M101" s="255"/>
      <c r="N101" s="255"/>
      <c r="O101" s="255"/>
      <c r="P101" s="255"/>
      <c r="Q101" s="255"/>
      <c r="R101" s="255"/>
      <c r="S101" s="255"/>
      <c r="T101" s="255"/>
      <c r="U101" s="255"/>
      <c r="V101" s="255"/>
      <c r="W101" s="255"/>
      <c r="X101" s="255"/>
      <c r="Y101" s="255"/>
      <c r="Z101" s="256"/>
      <c r="AA101" s="256"/>
      <c r="AB101" s="256"/>
      <c r="AC101" s="256"/>
      <c r="AD101" s="257"/>
      <c r="AE101" s="257"/>
      <c r="AF101" s="257"/>
      <c r="AG101" s="257"/>
      <c r="AH101" s="258"/>
      <c r="AI101" s="258"/>
      <c r="AJ101" s="258"/>
      <c r="AK101" s="271"/>
      <c r="AL101" s="260"/>
      <c r="AM101" s="226"/>
    </row>
    <row r="102" spans="1:53" ht="11.25" customHeight="1" thickBot="1">
      <c r="A102" s="129"/>
      <c r="B102" s="147"/>
      <c r="C102" s="147"/>
      <c r="D102" s="147"/>
      <c r="E102" s="147"/>
      <c r="F102" s="147"/>
      <c r="G102" s="147"/>
      <c r="H102" s="147"/>
      <c r="I102" s="147"/>
      <c r="J102" s="147"/>
      <c r="K102" s="147"/>
      <c r="L102" s="148"/>
      <c r="M102" s="148"/>
      <c r="N102" s="148"/>
      <c r="O102" s="148"/>
      <c r="P102" s="148"/>
      <c r="Q102" s="148"/>
      <c r="R102" s="148"/>
      <c r="S102" s="148"/>
      <c r="T102" s="148"/>
      <c r="U102" s="148"/>
      <c r="V102" s="148"/>
      <c r="W102" s="148"/>
      <c r="X102" s="148"/>
      <c r="Y102" s="148"/>
      <c r="Z102" s="148"/>
      <c r="AA102" s="148"/>
      <c r="AB102" s="148"/>
      <c r="AC102" s="148"/>
      <c r="AD102" s="148"/>
      <c r="AE102" s="148"/>
      <c r="AF102" s="148"/>
      <c r="AG102" s="148"/>
      <c r="AH102" s="148"/>
      <c r="AI102" s="148"/>
      <c r="AJ102" s="148"/>
      <c r="AK102" s="148"/>
      <c r="AL102" s="133"/>
      <c r="AM102" s="226"/>
    </row>
    <row r="103" spans="1:53" ht="18.75" customHeight="1" thickBot="1">
      <c r="A103" s="129"/>
      <c r="B103" s="145" t="s">
        <v>173</v>
      </c>
      <c r="C103" s="145"/>
      <c r="D103" s="145"/>
      <c r="E103" s="145"/>
      <c r="F103" s="145"/>
      <c r="G103" s="145"/>
      <c r="H103" s="145"/>
      <c r="I103" s="145"/>
      <c r="J103" s="145"/>
      <c r="K103" s="145"/>
      <c r="L103" s="145"/>
      <c r="M103" s="768"/>
      <c r="N103" s="769"/>
      <c r="O103" s="772" t="s">
        <v>151</v>
      </c>
      <c r="P103" s="772"/>
      <c r="Q103" s="772"/>
      <c r="R103" s="772"/>
      <c r="S103" s="772"/>
      <c r="T103" s="772"/>
      <c r="U103" s="772"/>
      <c r="V103" s="772"/>
      <c r="W103" s="772"/>
      <c r="X103" s="772"/>
      <c r="Y103" s="772"/>
      <c r="Z103" s="772"/>
      <c r="AA103" s="772"/>
      <c r="AB103" s="772"/>
      <c r="AC103" s="772"/>
      <c r="AD103" s="772"/>
      <c r="AE103" s="772"/>
      <c r="AF103" s="772"/>
      <c r="AG103" s="772"/>
      <c r="AH103" s="772"/>
      <c r="AI103" s="772"/>
      <c r="AJ103" s="772"/>
      <c r="AK103" s="773"/>
      <c r="AL103" s="133"/>
      <c r="AM103" s="127" t="b">
        <v>1</v>
      </c>
    </row>
    <row r="104" spans="1:53" ht="3.75" customHeight="1">
      <c r="A104" s="129"/>
      <c r="B104" s="129"/>
      <c r="C104" s="129"/>
      <c r="D104" s="129"/>
      <c r="E104" s="129"/>
      <c r="F104" s="129"/>
      <c r="G104" s="129"/>
      <c r="H104" s="129"/>
      <c r="I104" s="129"/>
      <c r="J104" s="129"/>
      <c r="K104" s="129"/>
      <c r="L104" s="129"/>
      <c r="M104" s="129"/>
      <c r="N104" s="129"/>
      <c r="O104" s="129"/>
      <c r="P104" s="129"/>
      <c r="Q104" s="129"/>
      <c r="R104" s="129"/>
      <c r="S104" s="129"/>
      <c r="T104" s="129"/>
      <c r="U104" s="129"/>
      <c r="V104" s="129"/>
      <c r="W104" s="129"/>
      <c r="X104" s="129"/>
      <c r="Y104" s="129"/>
      <c r="Z104" s="129"/>
      <c r="AA104" s="129"/>
      <c r="AB104" s="129"/>
      <c r="AC104" s="129"/>
      <c r="AD104" s="129"/>
      <c r="AE104" s="129"/>
      <c r="AF104" s="129"/>
      <c r="AG104" s="129"/>
      <c r="AH104" s="129"/>
      <c r="AI104" s="129"/>
      <c r="AJ104" s="129"/>
      <c r="AK104" s="129"/>
      <c r="AL104" s="133"/>
      <c r="AM104" s="272"/>
    </row>
    <row r="105" spans="1:53" ht="19.5" customHeight="1">
      <c r="A105" s="129"/>
      <c r="B105" s="273" t="s">
        <v>174</v>
      </c>
      <c r="C105" s="274"/>
      <c r="D105" s="274"/>
      <c r="E105" s="274"/>
      <c r="F105" s="274"/>
      <c r="G105" s="274"/>
      <c r="H105" s="274"/>
      <c r="I105" s="274"/>
      <c r="J105" s="274"/>
      <c r="K105" s="274"/>
      <c r="L105" s="274"/>
      <c r="M105" s="274"/>
      <c r="N105" s="274"/>
      <c r="O105" s="274"/>
      <c r="P105" s="274"/>
      <c r="Q105" s="274"/>
      <c r="R105" s="274"/>
      <c r="S105" s="274"/>
      <c r="T105" s="274"/>
      <c r="U105" s="274"/>
      <c r="V105" s="274"/>
      <c r="W105" s="274"/>
      <c r="X105" s="274"/>
      <c r="Y105" s="274"/>
      <c r="Z105" s="274"/>
      <c r="AA105" s="274"/>
      <c r="AB105" s="274"/>
      <c r="AC105" s="274"/>
      <c r="AD105" s="274"/>
      <c r="AE105" s="274"/>
      <c r="AF105" s="274"/>
      <c r="AG105" s="274"/>
      <c r="AH105" s="274"/>
      <c r="AI105" s="274"/>
      <c r="AJ105" s="274"/>
      <c r="AK105" s="274"/>
      <c r="AL105" s="133"/>
      <c r="AM105" s="226"/>
    </row>
    <row r="106" spans="1:53" ht="15.75" customHeight="1" thickBot="1">
      <c r="A106" s="129"/>
      <c r="B106" s="275" t="s">
        <v>175</v>
      </c>
      <c r="C106" s="276"/>
      <c r="D106" s="277"/>
      <c r="E106" s="276"/>
      <c r="F106" s="276"/>
      <c r="G106" s="276"/>
      <c r="H106" s="276"/>
      <c r="I106" s="276"/>
      <c r="J106" s="276"/>
      <c r="K106" s="276"/>
      <c r="L106" s="276"/>
      <c r="M106" s="276"/>
      <c r="N106" s="276"/>
      <c r="O106" s="276"/>
      <c r="P106" s="276"/>
      <c r="Q106" s="276"/>
      <c r="R106" s="276"/>
      <c r="S106" s="276"/>
      <c r="T106" s="276"/>
      <c r="U106" s="276"/>
      <c r="V106" s="276"/>
      <c r="W106" s="276"/>
      <c r="X106" s="276"/>
      <c r="Y106" s="276"/>
      <c r="Z106" s="276"/>
      <c r="AA106" s="276"/>
      <c r="AB106" s="276"/>
      <c r="AC106" s="276"/>
      <c r="AD106" s="276"/>
      <c r="AE106" s="276"/>
      <c r="AF106" s="276"/>
      <c r="AG106" s="276"/>
      <c r="AH106" s="276"/>
      <c r="AI106" s="276"/>
      <c r="AJ106" s="276"/>
      <c r="AK106" s="276"/>
      <c r="AL106" s="276"/>
      <c r="AM106" s="221" t="str">
        <f>IF(AND('別紙様式3-2（４・５月）'!AE6="処遇加算Ⅰなし",'別紙様式3-3（６月以降分）'!AD5="旧処遇加算Ⅰ相当なし"),"記入不要","要記入")</f>
        <v>要記入</v>
      </c>
    </row>
    <row r="107" spans="1:53" ht="18" customHeight="1" thickBot="1">
      <c r="A107" s="129"/>
      <c r="B107" s="768"/>
      <c r="C107" s="769"/>
      <c r="D107" s="805" t="s">
        <v>165</v>
      </c>
      <c r="E107" s="805"/>
      <c r="F107" s="805"/>
      <c r="G107" s="805"/>
      <c r="H107" s="805"/>
      <c r="I107" s="805"/>
      <c r="J107" s="805"/>
      <c r="K107" s="805"/>
      <c r="L107" s="805"/>
      <c r="M107" s="805"/>
      <c r="N107" s="805"/>
      <c r="O107" s="805"/>
      <c r="P107" s="805"/>
      <c r="Q107" s="806"/>
      <c r="R107" s="278" t="s">
        <v>75</v>
      </c>
      <c r="S107" s="163" t="str">
        <f>IF(AM103=TRUE,"",IF(AM106="記入不要","",IF(AND(AM107=TRUE,OR(AN107=TRUE,AO107=TRUE,AP107=TRUE)),"○","×")))</f>
        <v/>
      </c>
      <c r="T107" s="279"/>
      <c r="U107" s="280"/>
      <c r="V107" s="276"/>
      <c r="W107" s="276"/>
      <c r="X107" s="276"/>
      <c r="Y107" s="276"/>
      <c r="Z107" s="276"/>
      <c r="AA107" s="276"/>
      <c r="AB107" s="276"/>
      <c r="AC107" s="276"/>
      <c r="AD107" s="276"/>
      <c r="AE107" s="276"/>
      <c r="AF107" s="276"/>
      <c r="AG107" s="276"/>
      <c r="AH107" s="276"/>
      <c r="AI107" s="276"/>
      <c r="AJ107" s="276"/>
      <c r="AK107" s="276"/>
      <c r="AL107" s="276"/>
      <c r="AM107" s="127" t="b">
        <v>0</v>
      </c>
      <c r="AN107" s="127" t="b">
        <v>0</v>
      </c>
      <c r="AO107" s="127" t="b">
        <v>0</v>
      </c>
      <c r="AP107" s="127" t="b">
        <v>0</v>
      </c>
    </row>
    <row r="108" spans="1:53" ht="27.75" customHeight="1" thickBot="1">
      <c r="A108" s="129"/>
      <c r="B108" s="243" t="s">
        <v>158</v>
      </c>
      <c r="C108" s="910" t="s">
        <v>176</v>
      </c>
      <c r="D108" s="620"/>
      <c r="E108" s="620"/>
      <c r="F108" s="620"/>
      <c r="G108" s="620"/>
      <c r="H108" s="620"/>
      <c r="I108" s="620"/>
      <c r="J108" s="620"/>
      <c r="K108" s="620"/>
      <c r="L108" s="620"/>
      <c r="M108" s="620"/>
      <c r="N108" s="620"/>
      <c r="O108" s="620"/>
      <c r="P108" s="620"/>
      <c r="Q108" s="620"/>
      <c r="R108" s="620"/>
      <c r="S108" s="623"/>
      <c r="T108" s="620"/>
      <c r="U108" s="620"/>
      <c r="V108" s="620"/>
      <c r="W108" s="620"/>
      <c r="X108" s="620"/>
      <c r="Y108" s="620"/>
      <c r="Z108" s="620"/>
      <c r="AA108" s="620"/>
      <c r="AB108" s="620"/>
      <c r="AC108" s="620"/>
      <c r="AD108" s="620"/>
      <c r="AE108" s="620"/>
      <c r="AF108" s="620"/>
      <c r="AG108" s="620"/>
      <c r="AH108" s="620"/>
      <c r="AI108" s="620"/>
      <c r="AJ108" s="620"/>
      <c r="AK108" s="911"/>
      <c r="AL108" s="133"/>
      <c r="AM108" s="226"/>
    </row>
    <row r="109" spans="1:53" ht="27" customHeight="1">
      <c r="A109" s="129"/>
      <c r="B109" s="807"/>
      <c r="C109" s="809" t="s">
        <v>177</v>
      </c>
      <c r="D109" s="810"/>
      <c r="E109" s="810"/>
      <c r="F109" s="810"/>
      <c r="G109" s="281"/>
      <c r="H109" s="282" t="s">
        <v>68</v>
      </c>
      <c r="I109" s="912" t="s">
        <v>178</v>
      </c>
      <c r="J109" s="913"/>
      <c r="K109" s="913"/>
      <c r="L109" s="913"/>
      <c r="M109" s="913"/>
      <c r="N109" s="913"/>
      <c r="O109" s="913"/>
      <c r="P109" s="913"/>
      <c r="Q109" s="913"/>
      <c r="R109" s="913"/>
      <c r="S109" s="913"/>
      <c r="T109" s="913"/>
      <c r="U109" s="913"/>
      <c r="V109" s="913"/>
      <c r="W109" s="913"/>
      <c r="X109" s="913"/>
      <c r="Y109" s="913"/>
      <c r="Z109" s="913"/>
      <c r="AA109" s="913"/>
      <c r="AB109" s="913"/>
      <c r="AC109" s="913"/>
      <c r="AD109" s="913"/>
      <c r="AE109" s="913"/>
      <c r="AF109" s="913"/>
      <c r="AG109" s="913"/>
      <c r="AH109" s="913"/>
      <c r="AI109" s="913"/>
      <c r="AJ109" s="913"/>
      <c r="AK109" s="914"/>
      <c r="AL109" s="133"/>
      <c r="AM109" s="226"/>
    </row>
    <row r="110" spans="1:53" ht="37.5" customHeight="1">
      <c r="A110" s="129"/>
      <c r="B110" s="807"/>
      <c r="C110" s="811"/>
      <c r="D110" s="812"/>
      <c r="E110" s="812"/>
      <c r="F110" s="812"/>
      <c r="G110" s="283"/>
      <c r="H110" s="284" t="s">
        <v>77</v>
      </c>
      <c r="I110" s="915" t="s">
        <v>179</v>
      </c>
      <c r="J110" s="916"/>
      <c r="K110" s="916"/>
      <c r="L110" s="916"/>
      <c r="M110" s="916"/>
      <c r="N110" s="916"/>
      <c r="O110" s="916"/>
      <c r="P110" s="916"/>
      <c r="Q110" s="916"/>
      <c r="R110" s="916"/>
      <c r="S110" s="916"/>
      <c r="T110" s="916"/>
      <c r="U110" s="916"/>
      <c r="V110" s="916"/>
      <c r="W110" s="916"/>
      <c r="X110" s="916"/>
      <c r="Y110" s="916"/>
      <c r="Z110" s="916"/>
      <c r="AA110" s="916"/>
      <c r="AB110" s="916"/>
      <c r="AC110" s="916"/>
      <c r="AD110" s="916"/>
      <c r="AE110" s="916"/>
      <c r="AF110" s="916"/>
      <c r="AG110" s="916"/>
      <c r="AH110" s="916"/>
      <c r="AI110" s="916"/>
      <c r="AJ110" s="916"/>
      <c r="AK110" s="917"/>
      <c r="AL110" s="133"/>
      <c r="AM110" s="226"/>
    </row>
    <row r="111" spans="1:53" ht="36" customHeight="1" thickBot="1">
      <c r="A111" s="129"/>
      <c r="B111" s="808"/>
      <c r="C111" s="813"/>
      <c r="D111" s="814"/>
      <c r="E111" s="814"/>
      <c r="F111" s="814"/>
      <c r="G111" s="285"/>
      <c r="H111" s="286" t="s">
        <v>80</v>
      </c>
      <c r="I111" s="918" t="s">
        <v>180</v>
      </c>
      <c r="J111" s="919"/>
      <c r="K111" s="919"/>
      <c r="L111" s="919"/>
      <c r="M111" s="919"/>
      <c r="N111" s="919"/>
      <c r="O111" s="919"/>
      <c r="P111" s="919"/>
      <c r="Q111" s="919"/>
      <c r="R111" s="919"/>
      <c r="S111" s="919"/>
      <c r="T111" s="919"/>
      <c r="U111" s="919"/>
      <c r="V111" s="919"/>
      <c r="W111" s="919"/>
      <c r="X111" s="919"/>
      <c r="Y111" s="919"/>
      <c r="Z111" s="919"/>
      <c r="AA111" s="919"/>
      <c r="AB111" s="919"/>
      <c r="AC111" s="919"/>
      <c r="AD111" s="919"/>
      <c r="AE111" s="919"/>
      <c r="AF111" s="919"/>
      <c r="AG111" s="919"/>
      <c r="AH111" s="919"/>
      <c r="AI111" s="919"/>
      <c r="AJ111" s="919"/>
      <c r="AK111" s="920"/>
      <c r="AL111" s="133"/>
      <c r="AM111" s="226"/>
    </row>
    <row r="112" spans="1:53" ht="21" customHeight="1">
      <c r="A112" s="129"/>
      <c r="B112" s="287" t="s">
        <v>160</v>
      </c>
      <c r="C112" s="884" t="s">
        <v>172</v>
      </c>
      <c r="D112" s="885"/>
      <c r="E112" s="885"/>
      <c r="F112" s="885"/>
      <c r="G112" s="885"/>
      <c r="H112" s="885"/>
      <c r="I112" s="885"/>
      <c r="J112" s="885"/>
      <c r="K112" s="885"/>
      <c r="L112" s="885"/>
      <c r="M112" s="885"/>
      <c r="N112" s="885"/>
      <c r="O112" s="885"/>
      <c r="P112" s="885"/>
      <c r="Q112" s="885"/>
      <c r="R112" s="885"/>
      <c r="S112" s="885"/>
      <c r="T112" s="885"/>
      <c r="U112" s="885"/>
      <c r="V112" s="885"/>
      <c r="W112" s="885"/>
      <c r="X112" s="885"/>
      <c r="Y112" s="885"/>
      <c r="Z112" s="885"/>
      <c r="AA112" s="885"/>
      <c r="AB112" s="885"/>
      <c r="AC112" s="885"/>
      <c r="AD112" s="885"/>
      <c r="AE112" s="885"/>
      <c r="AF112" s="885"/>
      <c r="AG112" s="885"/>
      <c r="AH112" s="885"/>
      <c r="AI112" s="885"/>
      <c r="AJ112" s="885"/>
      <c r="AK112" s="886"/>
      <c r="AL112" s="260"/>
      <c r="AM112" s="226"/>
    </row>
    <row r="113" spans="1:53" ht="18" customHeight="1">
      <c r="A113" s="129"/>
      <c r="B113" s="232"/>
      <c r="C113" s="232"/>
      <c r="D113" s="232"/>
      <c r="E113" s="232"/>
      <c r="F113" s="232"/>
      <c r="G113" s="232"/>
      <c r="H113" s="232"/>
      <c r="I113" s="232"/>
      <c r="J113" s="232"/>
      <c r="K113" s="232"/>
      <c r="L113" s="232"/>
      <c r="M113" s="232"/>
      <c r="N113" s="232"/>
      <c r="O113" s="232"/>
      <c r="P113" s="232"/>
      <c r="Q113" s="232"/>
      <c r="R113" s="232"/>
      <c r="S113" s="232"/>
      <c r="T113" s="232"/>
      <c r="U113" s="190"/>
      <c r="V113" s="117"/>
      <c r="W113" s="117"/>
      <c r="X113" s="117"/>
      <c r="Y113" s="118"/>
      <c r="Z113" s="119"/>
      <c r="AA113" s="118"/>
      <c r="AB113" s="213"/>
      <c r="AC113" s="214"/>
      <c r="AD113" s="215"/>
      <c r="AE113" s="215"/>
      <c r="AF113" s="208"/>
      <c r="AG113" s="196"/>
      <c r="AH113" s="233"/>
      <c r="AI113" s="231"/>
      <c r="AJ113" s="209"/>
      <c r="AK113" s="209"/>
      <c r="AL113" s="209"/>
      <c r="AM113" s="226"/>
    </row>
    <row r="114" spans="1:53" s="134" customFormat="1" ht="21.75" customHeight="1">
      <c r="A114" s="133"/>
      <c r="B114" s="664" t="s">
        <v>181</v>
      </c>
      <c r="C114" s="664"/>
      <c r="D114" s="664"/>
      <c r="E114" s="664"/>
      <c r="F114" s="664"/>
      <c r="G114" s="664"/>
      <c r="H114" s="664"/>
      <c r="I114" s="664"/>
      <c r="J114" s="664"/>
      <c r="K114" s="664"/>
      <c r="L114" s="664"/>
      <c r="M114" s="664"/>
      <c r="N114" s="664"/>
      <c r="O114" s="664"/>
      <c r="P114" s="664"/>
      <c r="Q114" s="664"/>
      <c r="R114" s="664"/>
      <c r="S114" s="664"/>
      <c r="T114" s="664"/>
      <c r="U114" s="664"/>
      <c r="V114" s="664"/>
      <c r="W114" s="664"/>
      <c r="X114" s="664"/>
      <c r="Y114" s="664"/>
      <c r="Z114" s="664"/>
      <c r="AA114" s="664"/>
      <c r="AB114" s="664"/>
      <c r="AC114" s="664"/>
      <c r="AD114" s="664"/>
      <c r="AE114" s="664"/>
      <c r="AF114" s="664"/>
      <c r="AG114" s="664"/>
      <c r="AH114" s="664"/>
      <c r="AI114" s="664"/>
      <c r="AJ114" s="664"/>
      <c r="AK114" s="664"/>
      <c r="AL114" s="133"/>
      <c r="AM114" s="288"/>
    </row>
    <row r="115" spans="1:53" s="134" customFormat="1" ht="15.75" customHeight="1">
      <c r="A115" s="133"/>
      <c r="B115" s="273" t="s">
        <v>182</v>
      </c>
      <c r="C115" s="274"/>
      <c r="D115" s="274"/>
      <c r="E115" s="274"/>
      <c r="F115" s="274"/>
      <c r="G115" s="274"/>
      <c r="H115" s="274"/>
      <c r="I115" s="274"/>
      <c r="J115" s="274"/>
      <c r="K115" s="274"/>
      <c r="L115" s="274"/>
      <c r="M115" s="274"/>
      <c r="N115" s="274"/>
      <c r="O115" s="274"/>
      <c r="P115" s="274"/>
      <c r="Q115" s="274"/>
      <c r="R115" s="274"/>
      <c r="S115" s="274"/>
      <c r="T115" s="274"/>
      <c r="U115" s="274"/>
      <c r="V115" s="274"/>
      <c r="W115" s="274"/>
      <c r="X115" s="274"/>
      <c r="Y115" s="274"/>
      <c r="Z115" s="274"/>
      <c r="AA115" s="274"/>
      <c r="AB115" s="274"/>
      <c r="AC115" s="274"/>
      <c r="AD115" s="274"/>
      <c r="AE115" s="274"/>
      <c r="AF115" s="274"/>
      <c r="AG115" s="274"/>
      <c r="AH115" s="274"/>
      <c r="AI115" s="274"/>
      <c r="AJ115" s="274"/>
      <c r="AK115" s="274"/>
      <c r="AL115" s="133"/>
      <c r="AM115" s="288"/>
    </row>
    <row r="116" spans="1:53" ht="20.25" customHeight="1" thickBot="1">
      <c r="A116" s="129"/>
      <c r="B116" s="242" t="s">
        <v>183</v>
      </c>
      <c r="C116" s="129"/>
      <c r="D116" s="179"/>
      <c r="E116" s="179"/>
      <c r="F116" s="179"/>
      <c r="G116" s="179"/>
      <c r="H116" s="179"/>
      <c r="I116" s="179"/>
      <c r="J116" s="179"/>
      <c r="K116" s="179"/>
      <c r="L116" s="179"/>
      <c r="M116" s="179"/>
      <c r="N116" s="179"/>
      <c r="O116" s="179"/>
      <c r="P116" s="179"/>
      <c r="Q116" s="179"/>
      <c r="R116" s="179"/>
      <c r="S116" s="179"/>
      <c r="T116" s="179"/>
      <c r="U116" s="179"/>
      <c r="V116" s="179"/>
      <c r="W116" s="179"/>
      <c r="X116" s="179"/>
      <c r="Y116" s="179"/>
      <c r="Z116" s="179"/>
      <c r="AA116" s="179"/>
      <c r="AB116" s="179"/>
      <c r="AC116" s="179"/>
      <c r="AD116" s="179"/>
      <c r="AE116" s="179"/>
      <c r="AF116" s="179"/>
      <c r="AG116" s="179"/>
      <c r="AH116" s="179"/>
      <c r="AI116" s="179"/>
      <c r="AJ116" s="179"/>
      <c r="AK116" s="179"/>
      <c r="AL116" s="129"/>
      <c r="AZ116" s="140"/>
    </row>
    <row r="117" spans="1:53" ht="27.75" customHeight="1" thickBot="1">
      <c r="A117" s="129"/>
      <c r="B117" s="887" t="s">
        <v>184</v>
      </c>
      <c r="C117" s="783"/>
      <c r="D117" s="783"/>
      <c r="E117" s="783"/>
      <c r="F117" s="783"/>
      <c r="G117" s="783"/>
      <c r="H117" s="783"/>
      <c r="I117" s="783"/>
      <c r="J117" s="783"/>
      <c r="K117" s="783"/>
      <c r="L117" s="783"/>
      <c r="M117" s="783"/>
      <c r="N117" s="783"/>
      <c r="O117" s="783"/>
      <c r="P117" s="783"/>
      <c r="Q117" s="784"/>
      <c r="R117" s="172" t="s">
        <v>135</v>
      </c>
      <c r="S117" s="289" t="str">
        <f>'別紙様式3-2（４・５月）'!W8</f>
        <v>○</v>
      </c>
      <c r="T117" s="837" t="s">
        <v>185</v>
      </c>
      <c r="U117" s="837"/>
      <c r="V117" s="837"/>
      <c r="W117" s="837"/>
      <c r="X117" s="837"/>
      <c r="Y117" s="837"/>
      <c r="Z117" s="837"/>
      <c r="AA117" s="837"/>
      <c r="AB117" s="837"/>
      <c r="AC117" s="837"/>
      <c r="AD117" s="837"/>
      <c r="AE117" s="837"/>
      <c r="AF117" s="838"/>
      <c r="AG117" s="179"/>
      <c r="AH117" s="179"/>
      <c r="AI117" s="179"/>
      <c r="AJ117" s="179"/>
      <c r="AK117" s="129"/>
      <c r="AL117" s="129"/>
      <c r="AM117" s="290" t="str">
        <f>IF(COUNTIF(S117:S119,"×")&gt;=1,"×","")</f>
        <v>×</v>
      </c>
      <c r="AY117" s="140"/>
    </row>
    <row r="118" spans="1:53" ht="27.75" customHeight="1" thickBot="1">
      <c r="A118" s="129"/>
      <c r="B118" s="833" t="s">
        <v>186</v>
      </c>
      <c r="C118" s="834"/>
      <c r="D118" s="834"/>
      <c r="E118" s="834"/>
      <c r="F118" s="834"/>
      <c r="G118" s="834"/>
      <c r="H118" s="834"/>
      <c r="I118" s="834"/>
      <c r="J118" s="834"/>
      <c r="K118" s="834"/>
      <c r="L118" s="834"/>
      <c r="M118" s="834"/>
      <c r="N118" s="834"/>
      <c r="O118" s="834"/>
      <c r="P118" s="834"/>
      <c r="Q118" s="835"/>
      <c r="R118" s="172" t="s">
        <v>135</v>
      </c>
      <c r="S118" s="291" t="str">
        <f>'別紙様式3-3（６月以降分）'!Z5</f>
        <v>○</v>
      </c>
      <c r="T118" s="836" t="s">
        <v>187</v>
      </c>
      <c r="U118" s="837"/>
      <c r="V118" s="837"/>
      <c r="W118" s="837"/>
      <c r="X118" s="837"/>
      <c r="Y118" s="837"/>
      <c r="Z118" s="837"/>
      <c r="AA118" s="837"/>
      <c r="AB118" s="837"/>
      <c r="AC118" s="837"/>
      <c r="AD118" s="837"/>
      <c r="AE118" s="837"/>
      <c r="AF118" s="838"/>
      <c r="AG118" s="179"/>
      <c r="AH118" s="179"/>
      <c r="AI118" s="179"/>
      <c r="AJ118" s="179"/>
      <c r="AK118" s="129"/>
      <c r="AL118" s="129"/>
      <c r="AY118" s="140"/>
    </row>
    <row r="119" spans="1:53" ht="27.75" customHeight="1" thickBot="1">
      <c r="A119" s="129"/>
      <c r="B119" s="833" t="s">
        <v>188</v>
      </c>
      <c r="C119" s="834"/>
      <c r="D119" s="834"/>
      <c r="E119" s="834"/>
      <c r="F119" s="834"/>
      <c r="G119" s="834"/>
      <c r="H119" s="834"/>
      <c r="I119" s="834"/>
      <c r="J119" s="834"/>
      <c r="K119" s="834"/>
      <c r="L119" s="834"/>
      <c r="M119" s="834"/>
      <c r="N119" s="834"/>
      <c r="O119" s="834"/>
      <c r="P119" s="834"/>
      <c r="Q119" s="835"/>
      <c r="R119" s="172" t="s">
        <v>135</v>
      </c>
      <c r="S119" s="289" t="str">
        <f>'別紙様式3-3（６月以降分）'!Z7</f>
        <v>×</v>
      </c>
      <c r="T119" s="836" t="s">
        <v>187</v>
      </c>
      <c r="U119" s="837"/>
      <c r="V119" s="837"/>
      <c r="W119" s="837"/>
      <c r="X119" s="837"/>
      <c r="Y119" s="837"/>
      <c r="Z119" s="837"/>
      <c r="AA119" s="837"/>
      <c r="AB119" s="837"/>
      <c r="AC119" s="837"/>
      <c r="AD119" s="837"/>
      <c r="AE119" s="837"/>
      <c r="AF119" s="838"/>
      <c r="AG119" s="179"/>
      <c r="AH119" s="179"/>
      <c r="AI119" s="179"/>
      <c r="AJ119" s="179"/>
      <c r="AK119" s="129"/>
      <c r="AL119" s="129"/>
      <c r="AT119" s="140"/>
      <c r="AU119" s="140"/>
      <c r="AV119" s="140"/>
      <c r="AW119" s="140"/>
      <c r="AX119" s="140"/>
    </row>
    <row r="120" spans="1:53" ht="6" customHeight="1" thickBot="1">
      <c r="A120" s="129"/>
      <c r="B120" s="242"/>
      <c r="C120" s="129"/>
      <c r="D120" s="179"/>
      <c r="E120" s="179"/>
      <c r="F120" s="179"/>
      <c r="G120" s="179"/>
      <c r="H120" s="179"/>
      <c r="I120" s="179"/>
      <c r="J120" s="179"/>
      <c r="K120" s="179"/>
      <c r="L120" s="179"/>
      <c r="M120" s="179"/>
      <c r="N120" s="179"/>
      <c r="O120" s="179"/>
      <c r="P120" s="179"/>
      <c r="Q120" s="179"/>
      <c r="R120" s="179"/>
      <c r="S120" s="179"/>
      <c r="T120" s="179"/>
      <c r="U120" s="179"/>
      <c r="V120" s="179"/>
      <c r="W120" s="179"/>
      <c r="X120" s="179"/>
      <c r="Y120" s="179"/>
      <c r="Z120" s="179"/>
      <c r="AA120" s="179"/>
      <c r="AB120" s="179"/>
      <c r="AC120" s="179"/>
      <c r="AD120" s="179"/>
      <c r="AE120" s="179"/>
      <c r="AF120" s="179"/>
      <c r="AG120" s="179"/>
      <c r="AH120" s="179"/>
      <c r="AI120" s="179"/>
      <c r="AJ120" s="179"/>
      <c r="AK120" s="129"/>
      <c r="AL120" s="129"/>
      <c r="AM120" s="292"/>
      <c r="BA120" s="140"/>
    </row>
    <row r="121" spans="1:53" ht="13.8" thickBot="1">
      <c r="A121" s="129"/>
      <c r="B121" s="242" t="s">
        <v>189</v>
      </c>
      <c r="C121" s="129"/>
      <c r="D121" s="179"/>
      <c r="E121" s="179"/>
      <c r="F121" s="179"/>
      <c r="G121" s="179"/>
      <c r="H121" s="179"/>
      <c r="I121" s="179"/>
      <c r="J121" s="179"/>
      <c r="K121" s="179"/>
      <c r="L121" s="179"/>
      <c r="M121" s="179"/>
      <c r="N121" s="179"/>
      <c r="O121" s="179"/>
      <c r="P121" s="179"/>
      <c r="Q121" s="179"/>
      <c r="R121" s="179"/>
      <c r="S121" s="179"/>
      <c r="T121" s="179"/>
      <c r="U121" s="179"/>
      <c r="V121" s="179"/>
      <c r="W121" s="179"/>
      <c r="X121" s="179"/>
      <c r="Y121" s="179"/>
      <c r="Z121" s="179"/>
      <c r="AA121" s="179"/>
      <c r="AB121" s="179"/>
      <c r="AC121" s="179"/>
      <c r="AD121" s="179"/>
      <c r="AE121" s="179"/>
      <c r="AF121" s="179"/>
      <c r="AG121" s="179"/>
      <c r="AH121" s="179"/>
      <c r="AI121" s="179"/>
      <c r="AJ121" s="179"/>
      <c r="AK121" s="293" t="str">
        <f>IF(AM117="","",IF(AM117="○","",IF(OR(AM123=TRUE,AM124=TRUE,AM125=TRUE,AND(AM126=TRUE,F126&lt;&gt;"")),"○","×")))</f>
        <v>×</v>
      </c>
      <c r="AL121" s="129"/>
      <c r="AM121" s="564" t="s">
        <v>190</v>
      </c>
      <c r="AN121" s="562"/>
      <c r="AO121" s="562"/>
      <c r="AP121" s="562"/>
      <c r="AQ121" s="562"/>
      <c r="AR121" s="562"/>
      <c r="AS121" s="562"/>
      <c r="AT121" s="562"/>
      <c r="AU121" s="562"/>
      <c r="AV121" s="562"/>
      <c r="AW121" s="562"/>
      <c r="AX121" s="562"/>
      <c r="AY121" s="562"/>
      <c r="AZ121" s="562"/>
      <c r="BA121" s="563"/>
    </row>
    <row r="122" spans="1:53" s="134" customFormat="1" ht="18" customHeight="1">
      <c r="A122" s="133"/>
      <c r="B122" s="294" t="s">
        <v>191</v>
      </c>
      <c r="C122" s="295"/>
      <c r="D122" s="296"/>
      <c r="E122" s="297"/>
      <c r="F122" s="297"/>
      <c r="G122" s="297"/>
      <c r="H122" s="297"/>
      <c r="I122" s="297"/>
      <c r="J122" s="297"/>
      <c r="K122" s="297"/>
      <c r="L122" s="297"/>
      <c r="M122" s="297"/>
      <c r="N122" s="297"/>
      <c r="O122" s="297"/>
      <c r="P122" s="297"/>
      <c r="Q122" s="297"/>
      <c r="R122" s="297"/>
      <c r="S122" s="297"/>
      <c r="T122" s="297"/>
      <c r="U122" s="297"/>
      <c r="V122" s="297"/>
      <c r="W122" s="297"/>
      <c r="X122" s="297"/>
      <c r="Y122" s="297"/>
      <c r="Z122" s="297"/>
      <c r="AA122" s="297"/>
      <c r="AB122" s="297"/>
      <c r="AC122" s="297"/>
      <c r="AD122" s="297"/>
      <c r="AE122" s="297"/>
      <c r="AF122" s="297"/>
      <c r="AG122" s="297"/>
      <c r="AH122" s="297"/>
      <c r="AI122" s="297"/>
      <c r="AJ122" s="297"/>
      <c r="AK122" s="298"/>
      <c r="AL122" s="133"/>
      <c r="AN122" s="217"/>
      <c r="AO122" s="299"/>
      <c r="AP122" s="299"/>
      <c r="AQ122" s="299"/>
      <c r="AR122" s="299"/>
      <c r="AS122" s="300"/>
      <c r="AY122" s="139"/>
    </row>
    <row r="123" spans="1:53" s="134" customFormat="1" ht="16.5" customHeight="1">
      <c r="A123" s="133"/>
      <c r="B123" s="301"/>
      <c r="C123" s="302"/>
      <c r="D123" s="146" t="s">
        <v>192</v>
      </c>
      <c r="E123" s="225"/>
      <c r="F123" s="225"/>
      <c r="G123" s="225"/>
      <c r="H123" s="225"/>
      <c r="I123" s="225"/>
      <c r="J123" s="225"/>
      <c r="K123" s="225"/>
      <c r="L123" s="225"/>
      <c r="M123" s="225"/>
      <c r="N123" s="225"/>
      <c r="O123" s="225"/>
      <c r="P123" s="225"/>
      <c r="Q123" s="225"/>
      <c r="R123" s="225"/>
      <c r="S123" s="225"/>
      <c r="T123" s="225"/>
      <c r="U123" s="225"/>
      <c r="V123" s="225"/>
      <c r="W123" s="225"/>
      <c r="X123" s="225"/>
      <c r="Y123" s="225"/>
      <c r="Z123" s="225"/>
      <c r="AA123" s="225"/>
      <c r="AB123" s="225"/>
      <c r="AC123" s="225"/>
      <c r="AD123" s="225"/>
      <c r="AE123" s="225"/>
      <c r="AF123" s="225"/>
      <c r="AG123" s="225"/>
      <c r="AH123" s="225"/>
      <c r="AI123" s="148"/>
      <c r="AJ123" s="148"/>
      <c r="AK123" s="303"/>
      <c r="AL123" s="133"/>
      <c r="AM123" s="127" t="b">
        <v>0</v>
      </c>
      <c r="AN123" s="217"/>
      <c r="AO123" s="299"/>
      <c r="AP123" s="299"/>
      <c r="AQ123" s="299"/>
      <c r="AR123" s="299"/>
      <c r="AS123" s="300"/>
      <c r="AY123" s="139"/>
    </row>
    <row r="124" spans="1:53" s="134" customFormat="1" ht="16.5" customHeight="1">
      <c r="A124" s="133"/>
      <c r="B124" s="301"/>
      <c r="C124" s="304"/>
      <c r="D124" s="146" t="s">
        <v>193</v>
      </c>
      <c r="E124" s="305"/>
      <c r="F124" s="305"/>
      <c r="G124" s="305"/>
      <c r="H124" s="305"/>
      <c r="I124" s="305"/>
      <c r="J124" s="305"/>
      <c r="K124" s="305"/>
      <c r="L124" s="305"/>
      <c r="M124" s="305"/>
      <c r="N124" s="305"/>
      <c r="O124" s="305"/>
      <c r="P124" s="305"/>
      <c r="Q124" s="305"/>
      <c r="R124" s="305"/>
      <c r="S124" s="305"/>
      <c r="T124" s="225"/>
      <c r="U124" s="225"/>
      <c r="V124" s="225"/>
      <c r="W124" s="225"/>
      <c r="X124" s="225"/>
      <c r="Y124" s="225"/>
      <c r="Z124" s="225"/>
      <c r="AA124" s="225"/>
      <c r="AB124" s="225"/>
      <c r="AC124" s="225"/>
      <c r="AD124" s="225"/>
      <c r="AE124" s="225"/>
      <c r="AF124" s="225"/>
      <c r="AG124" s="225"/>
      <c r="AH124" s="225"/>
      <c r="AI124" s="148"/>
      <c r="AJ124" s="148"/>
      <c r="AK124" s="303"/>
      <c r="AL124" s="133"/>
      <c r="AM124" s="127" t="b">
        <v>0</v>
      </c>
      <c r="AN124" s="217"/>
      <c r="AO124" s="299"/>
      <c r="AP124" s="299"/>
      <c r="AQ124" s="299"/>
      <c r="AR124" s="299"/>
      <c r="AS124" s="300"/>
      <c r="AY124" s="139"/>
    </row>
    <row r="125" spans="1:53" s="134" customFormat="1" ht="25.5" customHeight="1" thickBot="1">
      <c r="A125" s="133"/>
      <c r="B125" s="301"/>
      <c r="C125" s="304"/>
      <c r="D125" s="889" t="s">
        <v>194</v>
      </c>
      <c r="E125" s="889"/>
      <c r="F125" s="889"/>
      <c r="G125" s="889"/>
      <c r="H125" s="889"/>
      <c r="I125" s="889"/>
      <c r="J125" s="889"/>
      <c r="K125" s="889"/>
      <c r="L125" s="889"/>
      <c r="M125" s="889"/>
      <c r="N125" s="889"/>
      <c r="O125" s="889"/>
      <c r="P125" s="889"/>
      <c r="Q125" s="889"/>
      <c r="R125" s="889"/>
      <c r="S125" s="889"/>
      <c r="T125" s="889"/>
      <c r="U125" s="889"/>
      <c r="V125" s="889"/>
      <c r="W125" s="889"/>
      <c r="X125" s="889"/>
      <c r="Y125" s="889"/>
      <c r="Z125" s="889"/>
      <c r="AA125" s="889"/>
      <c r="AB125" s="889"/>
      <c r="AC125" s="889"/>
      <c r="AD125" s="889"/>
      <c r="AE125" s="889"/>
      <c r="AF125" s="889"/>
      <c r="AG125" s="889"/>
      <c r="AH125" s="889"/>
      <c r="AI125" s="889"/>
      <c r="AJ125" s="220"/>
      <c r="AK125" s="303"/>
      <c r="AL125" s="306"/>
      <c r="AM125" s="127" t="b">
        <v>0</v>
      </c>
      <c r="AN125" s="299"/>
      <c r="AO125" s="299"/>
      <c r="AP125" s="300"/>
      <c r="AR125" s="139"/>
    </row>
    <row r="126" spans="1:53" s="134" customFormat="1" ht="18" customHeight="1" thickBot="1">
      <c r="A126" s="133"/>
      <c r="B126" s="307"/>
      <c r="C126" s="308"/>
      <c r="D126" s="309" t="s">
        <v>195</v>
      </c>
      <c r="E126" s="310"/>
      <c r="F126" s="883"/>
      <c r="G126" s="883"/>
      <c r="H126" s="883"/>
      <c r="I126" s="883"/>
      <c r="J126" s="883"/>
      <c r="K126" s="883"/>
      <c r="L126" s="883"/>
      <c r="M126" s="883"/>
      <c r="N126" s="883"/>
      <c r="O126" s="883"/>
      <c r="P126" s="883"/>
      <c r="Q126" s="883"/>
      <c r="R126" s="883"/>
      <c r="S126" s="883"/>
      <c r="T126" s="883"/>
      <c r="U126" s="883"/>
      <c r="V126" s="883"/>
      <c r="W126" s="883"/>
      <c r="X126" s="883"/>
      <c r="Y126" s="883"/>
      <c r="Z126" s="883"/>
      <c r="AA126" s="883"/>
      <c r="AB126" s="883"/>
      <c r="AC126" s="883"/>
      <c r="AD126" s="883"/>
      <c r="AE126" s="883"/>
      <c r="AF126" s="883"/>
      <c r="AG126" s="883"/>
      <c r="AH126" s="883"/>
      <c r="AI126" s="883"/>
      <c r="AJ126" s="883"/>
      <c r="AK126" s="311" t="s">
        <v>129</v>
      </c>
      <c r="AL126" s="133"/>
      <c r="AM126" s="127" t="b">
        <v>0</v>
      </c>
      <c r="AN126" s="893" t="s">
        <v>196</v>
      </c>
      <c r="AO126" s="894"/>
      <c r="AP126" s="894"/>
      <c r="AQ126" s="894"/>
      <c r="AR126" s="894"/>
      <c r="AS126" s="894"/>
      <c r="AT126" s="894"/>
      <c r="AU126" s="894"/>
      <c r="AV126" s="894"/>
      <c r="AW126" s="894"/>
      <c r="AX126" s="894"/>
      <c r="AY126" s="894"/>
      <c r="AZ126" s="894"/>
      <c r="BA126" s="895"/>
    </row>
    <row r="127" spans="1:53" ht="9.75" customHeight="1">
      <c r="A127" s="129"/>
      <c r="B127" s="190"/>
      <c r="C127" s="190"/>
      <c r="D127" s="190"/>
      <c r="E127" s="190"/>
      <c r="F127" s="190"/>
      <c r="G127" s="190"/>
      <c r="H127" s="190"/>
      <c r="I127" s="190"/>
      <c r="J127" s="190"/>
      <c r="K127" s="190"/>
      <c r="L127" s="190"/>
      <c r="M127" s="190"/>
      <c r="N127" s="190"/>
      <c r="O127" s="190"/>
      <c r="P127" s="190"/>
      <c r="Q127" s="190"/>
      <c r="R127" s="190"/>
      <c r="S127" s="190"/>
      <c r="T127" s="190"/>
      <c r="U127" s="190"/>
      <c r="V127" s="190"/>
      <c r="W127" s="190"/>
      <c r="X127" s="190"/>
      <c r="Y127" s="190"/>
      <c r="Z127" s="190"/>
      <c r="AA127" s="190"/>
      <c r="AB127" s="190"/>
      <c r="AC127" s="190"/>
      <c r="AD127" s="190"/>
      <c r="AE127" s="190"/>
      <c r="AF127" s="190"/>
      <c r="AG127" s="190"/>
      <c r="AH127" s="190"/>
      <c r="AI127" s="190"/>
      <c r="AJ127" s="190"/>
      <c r="AK127" s="190"/>
      <c r="AL127" s="129"/>
    </row>
    <row r="128" spans="1:53" ht="19.5" customHeight="1" thickBot="1">
      <c r="A128" s="129"/>
      <c r="B128" s="312" t="s">
        <v>197</v>
      </c>
      <c r="C128" s="313"/>
      <c r="D128" s="313"/>
      <c r="E128" s="313"/>
      <c r="F128" s="313"/>
      <c r="G128" s="313"/>
      <c r="H128" s="313"/>
      <c r="I128" s="313"/>
      <c r="J128" s="313"/>
      <c r="K128" s="313"/>
      <c r="L128" s="313"/>
      <c r="M128" s="313"/>
      <c r="N128" s="313"/>
      <c r="O128" s="313"/>
      <c r="P128" s="313"/>
      <c r="Q128" s="313"/>
      <c r="R128" s="239"/>
      <c r="S128" s="239"/>
      <c r="T128" s="239"/>
      <c r="U128" s="239"/>
      <c r="V128" s="239"/>
      <c r="W128" s="239"/>
      <c r="X128" s="239"/>
      <c r="Y128" s="239"/>
      <c r="Z128" s="239"/>
      <c r="AA128" s="239"/>
      <c r="AB128" s="239"/>
      <c r="AC128" s="239"/>
      <c r="AD128" s="239"/>
      <c r="AE128" s="239"/>
      <c r="AF128" s="239"/>
      <c r="AG128" s="239"/>
      <c r="AH128" s="239"/>
      <c r="AI128" s="239"/>
      <c r="AJ128" s="314"/>
      <c r="AK128" s="239"/>
      <c r="AL128" s="129"/>
      <c r="AT128" s="140"/>
      <c r="AU128" s="140"/>
      <c r="AV128" s="140"/>
      <c r="AW128" s="140"/>
      <c r="AX128" s="140"/>
    </row>
    <row r="129" spans="1:54" ht="13.8" thickBot="1">
      <c r="A129" s="129"/>
      <c r="B129" s="315" t="s">
        <v>198</v>
      </c>
      <c r="C129" s="146"/>
      <c r="D129" s="146"/>
      <c r="E129" s="146"/>
      <c r="F129" s="146"/>
      <c r="G129" s="146"/>
      <c r="H129" s="146"/>
      <c r="I129" s="146"/>
      <c r="J129" s="146"/>
      <c r="K129" s="146"/>
      <c r="L129" s="146"/>
      <c r="M129" s="146"/>
      <c r="N129" s="146"/>
      <c r="O129" s="146"/>
      <c r="P129" s="146"/>
      <c r="Q129" s="146"/>
      <c r="R129" s="146"/>
      <c r="S129" s="146"/>
      <c r="T129" s="146"/>
      <c r="U129" s="146"/>
      <c r="V129" s="146"/>
      <c r="W129" s="146"/>
      <c r="X129" s="146"/>
      <c r="Y129" s="146"/>
      <c r="Z129" s="146"/>
      <c r="AA129" s="146"/>
      <c r="AB129" s="146"/>
      <c r="AC129" s="146"/>
      <c r="AD129" s="146"/>
      <c r="AE129" s="146"/>
      <c r="AF129" s="146"/>
      <c r="AG129" s="146"/>
      <c r="AH129" s="146"/>
      <c r="AI129" s="815" t="str">
        <f>IF(AND('別紙様式3-2（４・５月）'!AE7="特定加算なし",'別紙様式3-3（６月以降分）'!AG5="旧特定加算相当なし"),"該当","")</f>
        <v/>
      </c>
      <c r="AJ129" s="816"/>
      <c r="AK129" s="817"/>
      <c r="AL129" s="129"/>
      <c r="AT129" s="140"/>
      <c r="AU129" s="140"/>
      <c r="AV129" s="140"/>
      <c r="AW129" s="140"/>
      <c r="AX129" s="140"/>
    </row>
    <row r="130" spans="1:54" ht="27" customHeight="1">
      <c r="A130" s="129"/>
      <c r="B130" s="316" t="s">
        <v>135</v>
      </c>
      <c r="C130" s="841" t="s">
        <v>199</v>
      </c>
      <c r="D130" s="841"/>
      <c r="E130" s="841"/>
      <c r="F130" s="841"/>
      <c r="G130" s="841"/>
      <c r="H130" s="841"/>
      <c r="I130" s="841"/>
      <c r="J130" s="841"/>
      <c r="K130" s="841"/>
      <c r="L130" s="841"/>
      <c r="M130" s="841"/>
      <c r="N130" s="841"/>
      <c r="O130" s="841"/>
      <c r="P130" s="841"/>
      <c r="Q130" s="841"/>
      <c r="R130" s="841"/>
      <c r="S130" s="841"/>
      <c r="T130" s="841"/>
      <c r="U130" s="841"/>
      <c r="V130" s="841"/>
      <c r="W130" s="841"/>
      <c r="X130" s="841"/>
      <c r="Y130" s="841"/>
      <c r="Z130" s="841"/>
      <c r="AA130" s="841"/>
      <c r="AB130" s="841"/>
      <c r="AC130" s="841"/>
      <c r="AD130" s="841"/>
      <c r="AE130" s="841"/>
      <c r="AF130" s="841"/>
      <c r="AG130" s="841"/>
      <c r="AH130" s="841"/>
      <c r="AI130" s="841"/>
      <c r="AJ130" s="841"/>
      <c r="AK130" s="841"/>
      <c r="AL130" s="129"/>
      <c r="AT130" s="140"/>
      <c r="AU130" s="140"/>
      <c r="AV130" s="140"/>
      <c r="AW130" s="140"/>
      <c r="AX130" s="140"/>
    </row>
    <row r="131" spans="1:54" ht="3.75" customHeight="1" thickBot="1">
      <c r="A131" s="129"/>
      <c r="B131" s="224"/>
      <c r="C131" s="179"/>
      <c r="D131" s="179"/>
      <c r="E131" s="179"/>
      <c r="F131" s="179"/>
      <c r="G131" s="179"/>
      <c r="H131" s="179"/>
      <c r="I131" s="179"/>
      <c r="J131" s="179"/>
      <c r="K131" s="179"/>
      <c r="L131" s="179"/>
      <c r="M131" s="179"/>
      <c r="N131" s="179"/>
      <c r="O131" s="179"/>
      <c r="P131" s="179"/>
      <c r="Q131" s="179"/>
      <c r="R131" s="179"/>
      <c r="S131" s="179"/>
      <c r="T131" s="179"/>
      <c r="U131" s="179"/>
      <c r="V131" s="179"/>
      <c r="W131" s="179"/>
      <c r="X131" s="179"/>
      <c r="Y131" s="179"/>
      <c r="Z131" s="179"/>
      <c r="AA131" s="179"/>
      <c r="AB131" s="179"/>
      <c r="AC131" s="179"/>
      <c r="AD131" s="179"/>
      <c r="AE131" s="179"/>
      <c r="AF131" s="179"/>
      <c r="AG131" s="179"/>
      <c r="AH131" s="179"/>
      <c r="AI131" s="179"/>
      <c r="AJ131" s="179"/>
      <c r="AK131" s="179"/>
      <c r="AL131" s="129"/>
      <c r="AT131" s="140"/>
      <c r="AU131" s="140"/>
      <c r="AV131" s="140"/>
      <c r="AW131" s="140"/>
      <c r="AX131" s="140"/>
    </row>
    <row r="132" spans="1:54" ht="13.8" thickBot="1">
      <c r="A132" s="129"/>
      <c r="B132" s="315" t="s">
        <v>200</v>
      </c>
      <c r="C132" s="171"/>
      <c r="D132" s="171"/>
      <c r="E132" s="171"/>
      <c r="F132" s="171"/>
      <c r="G132" s="171"/>
      <c r="H132" s="171"/>
      <c r="I132" s="171"/>
      <c r="J132" s="171"/>
      <c r="K132" s="171"/>
      <c r="L132" s="171"/>
      <c r="M132" s="171"/>
      <c r="N132" s="171"/>
      <c r="O132" s="171"/>
      <c r="P132" s="171"/>
      <c r="Q132" s="171"/>
      <c r="R132" s="171"/>
      <c r="S132" s="171"/>
      <c r="T132" s="171"/>
      <c r="U132" s="171"/>
      <c r="V132" s="171"/>
      <c r="W132" s="171"/>
      <c r="X132" s="171"/>
      <c r="Y132" s="171"/>
      <c r="Z132" s="171"/>
      <c r="AA132" s="171"/>
      <c r="AB132" s="171"/>
      <c r="AC132" s="171"/>
      <c r="AD132" s="171"/>
      <c r="AE132" s="171"/>
      <c r="AF132" s="171"/>
      <c r="AG132" s="171"/>
      <c r="AH132" s="171"/>
      <c r="AI132" s="815" t="str">
        <f>IF(OR('別紙様式3-2（４・５月）'!AE7="特定加算あり",'別紙様式3-3（６月以降分）'!AG5="旧特定加算相当あり"),"該当","")</f>
        <v>該当</v>
      </c>
      <c r="AJ132" s="816"/>
      <c r="AK132" s="817"/>
      <c r="AL132" s="129"/>
      <c r="AT132" s="140"/>
      <c r="AU132" s="140"/>
      <c r="AV132" s="140"/>
      <c r="AW132" s="140"/>
      <c r="AX132" s="140"/>
    </row>
    <row r="133" spans="1:54" ht="38.25" customHeight="1">
      <c r="A133" s="129"/>
      <c r="B133" s="224" t="s">
        <v>135</v>
      </c>
      <c r="C133" s="692" t="s">
        <v>201</v>
      </c>
      <c r="D133" s="692"/>
      <c r="E133" s="692"/>
      <c r="F133" s="692"/>
      <c r="G133" s="692"/>
      <c r="H133" s="692"/>
      <c r="I133" s="692"/>
      <c r="J133" s="692"/>
      <c r="K133" s="692"/>
      <c r="L133" s="692"/>
      <c r="M133" s="692"/>
      <c r="N133" s="692"/>
      <c r="O133" s="692"/>
      <c r="P133" s="692"/>
      <c r="Q133" s="692"/>
      <c r="R133" s="692"/>
      <c r="S133" s="692"/>
      <c r="T133" s="692"/>
      <c r="U133" s="692"/>
      <c r="V133" s="692"/>
      <c r="W133" s="692"/>
      <c r="X133" s="692"/>
      <c r="Y133" s="692"/>
      <c r="Z133" s="692"/>
      <c r="AA133" s="692"/>
      <c r="AB133" s="692"/>
      <c r="AC133" s="692"/>
      <c r="AD133" s="692"/>
      <c r="AE133" s="692"/>
      <c r="AF133" s="692"/>
      <c r="AG133" s="692"/>
      <c r="AH133" s="692"/>
      <c r="AI133" s="692"/>
      <c r="AJ133" s="692"/>
      <c r="AK133" s="692"/>
      <c r="AL133" s="129"/>
      <c r="AT133" s="140"/>
      <c r="AU133" s="140"/>
      <c r="AV133" s="140"/>
      <c r="AW133" s="140"/>
      <c r="AX133" s="140"/>
    </row>
    <row r="134" spans="1:54" ht="7.5" customHeight="1" thickBot="1">
      <c r="A134" s="129"/>
      <c r="B134" s="317"/>
      <c r="C134" s="317"/>
      <c r="D134" s="317"/>
      <c r="E134" s="317"/>
      <c r="F134" s="318"/>
      <c r="G134" s="318"/>
      <c r="H134" s="318"/>
      <c r="I134" s="318"/>
      <c r="J134" s="318"/>
      <c r="K134" s="318"/>
      <c r="L134" s="318"/>
      <c r="M134" s="318"/>
      <c r="N134" s="318"/>
      <c r="O134" s="318"/>
      <c r="P134" s="318"/>
      <c r="Q134" s="318"/>
      <c r="R134" s="318"/>
      <c r="S134" s="318"/>
      <c r="T134" s="318"/>
      <c r="U134" s="318"/>
      <c r="V134" s="318"/>
      <c r="W134" s="318"/>
      <c r="X134" s="318"/>
      <c r="Y134" s="318"/>
      <c r="Z134" s="318"/>
      <c r="AA134" s="318"/>
      <c r="AB134" s="318"/>
      <c r="AC134" s="318"/>
      <c r="AD134" s="318"/>
      <c r="AE134" s="318"/>
      <c r="AF134" s="318"/>
      <c r="AG134" s="318"/>
      <c r="AH134" s="318"/>
      <c r="AI134" s="318"/>
      <c r="AJ134" s="318"/>
      <c r="AK134" s="318"/>
      <c r="AL134" s="319"/>
      <c r="AT134" s="140"/>
      <c r="AU134" s="140"/>
      <c r="AV134" s="140"/>
      <c r="AW134" s="140"/>
      <c r="AX134" s="140"/>
    </row>
    <row r="135" spans="1:54" ht="15" customHeight="1" thickBot="1">
      <c r="A135" s="129"/>
      <c r="B135" s="865" t="s">
        <v>202</v>
      </c>
      <c r="C135" s="866"/>
      <c r="D135" s="866"/>
      <c r="E135" s="867"/>
      <c r="F135" s="629" t="s">
        <v>203</v>
      </c>
      <c r="G135" s="630"/>
      <c r="H135" s="630"/>
      <c r="I135" s="630"/>
      <c r="J135" s="630"/>
      <c r="K135" s="630"/>
      <c r="L135" s="630"/>
      <c r="M135" s="630"/>
      <c r="N135" s="630"/>
      <c r="O135" s="630"/>
      <c r="P135" s="630"/>
      <c r="Q135" s="630"/>
      <c r="R135" s="630"/>
      <c r="S135" s="630"/>
      <c r="T135" s="630"/>
      <c r="U135" s="630"/>
      <c r="V135" s="630"/>
      <c r="W135" s="630"/>
      <c r="X135" s="630"/>
      <c r="Y135" s="630"/>
      <c r="Z135" s="630"/>
      <c r="AA135" s="630"/>
      <c r="AB135" s="630"/>
      <c r="AC135" s="630"/>
      <c r="AD135" s="630"/>
      <c r="AE135" s="630"/>
      <c r="AF135" s="630"/>
      <c r="AG135" s="630"/>
      <c r="AH135" s="630"/>
      <c r="AI135" s="630"/>
      <c r="AJ135" s="630"/>
      <c r="AK135" s="320" t="str">
        <f>IF(AI132="該当",IF(AND(COUNTIF(AM136:AM139,TRUE)&gt;=1,COUNTIF(AM140:AM143,TRUE)&gt;=1,COUNTIF(AM144:AM147,TRUE)&gt;=1,COUNTIF(AM148:AM151,TRUE)&gt;=1,COUNTIF(AM152:AM155,TRUE)&gt;=1,COUNTIF(AM156:AM159,TRUE)&gt;=1),"○","×"),IF(COUNTIF(AM136:AM159,TRUE)&gt;=1,"○","×"))</f>
        <v>○</v>
      </c>
      <c r="AL135" s="319"/>
      <c r="AM135" s="448" t="s">
        <v>204</v>
      </c>
      <c r="AN135" s="564" t="s">
        <v>205</v>
      </c>
      <c r="AO135" s="565"/>
      <c r="AP135" s="565"/>
      <c r="AQ135" s="565"/>
      <c r="AR135" s="565"/>
      <c r="AS135" s="565"/>
      <c r="AT135" s="565"/>
      <c r="AU135" s="565"/>
      <c r="AV135" s="565"/>
      <c r="AW135" s="565"/>
      <c r="AX135" s="565"/>
      <c r="AY135" s="565"/>
      <c r="AZ135" s="565"/>
      <c r="BA135" s="566"/>
      <c r="BB135" s="134"/>
    </row>
    <row r="136" spans="1:54" s="321" customFormat="1" ht="14.25" customHeight="1" thickBot="1">
      <c r="A136" s="319"/>
      <c r="B136" s="619" t="s">
        <v>206</v>
      </c>
      <c r="C136" s="620"/>
      <c r="D136" s="620"/>
      <c r="E136" s="621"/>
      <c r="F136" s="281"/>
      <c r="G136" s="631" t="s">
        <v>207</v>
      </c>
      <c r="H136" s="631"/>
      <c r="I136" s="631"/>
      <c r="J136" s="631"/>
      <c r="K136" s="631"/>
      <c r="L136" s="631"/>
      <c r="M136" s="631"/>
      <c r="N136" s="631"/>
      <c r="O136" s="631"/>
      <c r="P136" s="631"/>
      <c r="Q136" s="631"/>
      <c r="R136" s="631"/>
      <c r="S136" s="631"/>
      <c r="T136" s="631"/>
      <c r="U136" s="631"/>
      <c r="V136" s="631"/>
      <c r="W136" s="631"/>
      <c r="X136" s="631"/>
      <c r="Y136" s="631"/>
      <c r="Z136" s="631"/>
      <c r="AA136" s="631"/>
      <c r="AB136" s="631"/>
      <c r="AC136" s="631"/>
      <c r="AD136" s="631"/>
      <c r="AE136" s="631"/>
      <c r="AF136" s="631"/>
      <c r="AG136" s="631"/>
      <c r="AH136" s="631"/>
      <c r="AI136" s="631"/>
      <c r="AJ136" s="631"/>
      <c r="AK136" s="632"/>
      <c r="AL136" s="319"/>
      <c r="AM136" s="128" t="b">
        <v>1</v>
      </c>
      <c r="AN136" s="134"/>
      <c r="AO136" s="134"/>
      <c r="AP136" s="134"/>
      <c r="AQ136" s="134"/>
      <c r="AR136" s="134"/>
      <c r="AS136" s="134"/>
      <c r="AT136" s="134"/>
      <c r="AU136" s="134"/>
      <c r="AV136" s="134"/>
      <c r="AW136" s="134"/>
      <c r="AX136" s="134"/>
      <c r="AY136" s="134"/>
      <c r="AZ136" s="134"/>
      <c r="BA136" s="134"/>
      <c r="BB136" s="134"/>
    </row>
    <row r="137" spans="1:54" s="321" customFormat="1" ht="13.5" customHeight="1">
      <c r="A137" s="319"/>
      <c r="B137" s="622"/>
      <c r="C137" s="623"/>
      <c r="D137" s="623"/>
      <c r="E137" s="624"/>
      <c r="F137" s="322"/>
      <c r="G137" s="628" t="s">
        <v>208</v>
      </c>
      <c r="H137" s="628"/>
      <c r="I137" s="628"/>
      <c r="J137" s="628"/>
      <c r="K137" s="628"/>
      <c r="L137" s="628"/>
      <c r="M137" s="628"/>
      <c r="N137" s="628"/>
      <c r="O137" s="628"/>
      <c r="P137" s="628"/>
      <c r="Q137" s="628"/>
      <c r="R137" s="628"/>
      <c r="S137" s="628"/>
      <c r="T137" s="628"/>
      <c r="U137" s="628"/>
      <c r="V137" s="628"/>
      <c r="W137" s="628"/>
      <c r="X137" s="628"/>
      <c r="Y137" s="628"/>
      <c r="Z137" s="628"/>
      <c r="AA137" s="628"/>
      <c r="AB137" s="628"/>
      <c r="AC137" s="628"/>
      <c r="AD137" s="628"/>
      <c r="AE137" s="628"/>
      <c r="AF137" s="628"/>
      <c r="AG137" s="628"/>
      <c r="AH137" s="628"/>
      <c r="AI137" s="628"/>
      <c r="AJ137" s="628"/>
      <c r="AK137" s="323"/>
      <c r="AL137" s="133"/>
      <c r="AM137" s="128" t="b">
        <v>0</v>
      </c>
      <c r="AN137" s="567" t="s">
        <v>209</v>
      </c>
      <c r="AO137" s="568"/>
      <c r="AP137" s="568"/>
      <c r="AQ137" s="568"/>
      <c r="AR137" s="568"/>
      <c r="AS137" s="568"/>
      <c r="AT137" s="568"/>
      <c r="AU137" s="568"/>
      <c r="AV137" s="568"/>
      <c r="AW137" s="568"/>
      <c r="AX137" s="568"/>
      <c r="AY137" s="568"/>
      <c r="AZ137" s="568"/>
      <c r="BA137" s="569"/>
      <c r="BB137" s="134"/>
    </row>
    <row r="138" spans="1:54" s="321" customFormat="1" ht="13.5" customHeight="1" thickBot="1">
      <c r="A138" s="319"/>
      <c r="B138" s="622"/>
      <c r="C138" s="623"/>
      <c r="D138" s="623"/>
      <c r="E138" s="624"/>
      <c r="F138" s="322"/>
      <c r="G138" s="628" t="s">
        <v>210</v>
      </c>
      <c r="H138" s="628"/>
      <c r="I138" s="628"/>
      <c r="J138" s="628"/>
      <c r="K138" s="628"/>
      <c r="L138" s="628"/>
      <c r="M138" s="628"/>
      <c r="N138" s="628"/>
      <c r="O138" s="628"/>
      <c r="P138" s="628"/>
      <c r="Q138" s="628"/>
      <c r="R138" s="628"/>
      <c r="S138" s="628"/>
      <c r="T138" s="628"/>
      <c r="U138" s="628"/>
      <c r="V138" s="628"/>
      <c r="W138" s="628"/>
      <c r="X138" s="628"/>
      <c r="Y138" s="628"/>
      <c r="Z138" s="628"/>
      <c r="AA138" s="628"/>
      <c r="AB138" s="628"/>
      <c r="AC138" s="628"/>
      <c r="AD138" s="628"/>
      <c r="AE138" s="628"/>
      <c r="AF138" s="628"/>
      <c r="AG138" s="628"/>
      <c r="AH138" s="628"/>
      <c r="AI138" s="628"/>
      <c r="AJ138" s="628"/>
      <c r="AK138" s="323"/>
      <c r="AL138" s="133"/>
      <c r="AM138" s="128" t="b">
        <v>0</v>
      </c>
      <c r="AN138" s="570"/>
      <c r="AO138" s="571"/>
      <c r="AP138" s="571"/>
      <c r="AQ138" s="571"/>
      <c r="AR138" s="571"/>
      <c r="AS138" s="571"/>
      <c r="AT138" s="571"/>
      <c r="AU138" s="571"/>
      <c r="AV138" s="571"/>
      <c r="AW138" s="571"/>
      <c r="AX138" s="571"/>
      <c r="AY138" s="571"/>
      <c r="AZ138" s="571"/>
      <c r="BA138" s="572"/>
      <c r="BB138" s="134"/>
    </row>
    <row r="139" spans="1:54" s="321" customFormat="1" ht="13.5" customHeight="1">
      <c r="A139" s="319"/>
      <c r="B139" s="625"/>
      <c r="C139" s="626"/>
      <c r="D139" s="626"/>
      <c r="E139" s="627"/>
      <c r="F139" s="283"/>
      <c r="G139" s="633" t="s">
        <v>211</v>
      </c>
      <c r="H139" s="633"/>
      <c r="I139" s="633"/>
      <c r="J139" s="633"/>
      <c r="K139" s="633"/>
      <c r="L139" s="633"/>
      <c r="M139" s="633"/>
      <c r="N139" s="633"/>
      <c r="O139" s="633"/>
      <c r="P139" s="633"/>
      <c r="Q139" s="633"/>
      <c r="R139" s="633"/>
      <c r="S139" s="633"/>
      <c r="T139" s="633"/>
      <c r="U139" s="633"/>
      <c r="V139" s="633"/>
      <c r="W139" s="633"/>
      <c r="X139" s="633"/>
      <c r="Y139" s="633"/>
      <c r="Z139" s="633"/>
      <c r="AA139" s="633"/>
      <c r="AB139" s="633"/>
      <c r="AC139" s="633"/>
      <c r="AD139" s="633"/>
      <c r="AE139" s="633"/>
      <c r="AF139" s="633"/>
      <c r="AG139" s="633"/>
      <c r="AH139" s="633"/>
      <c r="AI139" s="633"/>
      <c r="AJ139" s="633"/>
      <c r="AK139" s="324"/>
      <c r="AL139" s="133"/>
      <c r="AM139" s="128" t="b">
        <v>0</v>
      </c>
      <c r="AN139" s="134"/>
      <c r="AO139" s="134"/>
      <c r="AP139" s="134"/>
      <c r="AQ139" s="134"/>
      <c r="AR139" s="134"/>
      <c r="AS139" s="134"/>
      <c r="AT139" s="134"/>
      <c r="AU139" s="134"/>
      <c r="AV139" s="134"/>
      <c r="AW139" s="134"/>
      <c r="AX139" s="134"/>
      <c r="AY139" s="134"/>
      <c r="AZ139" s="134"/>
      <c r="BA139" s="134"/>
      <c r="BB139" s="134"/>
    </row>
    <row r="140" spans="1:54" s="321" customFormat="1" ht="24.75" customHeight="1" thickBot="1">
      <c r="A140" s="319"/>
      <c r="B140" s="619" t="s">
        <v>212</v>
      </c>
      <c r="C140" s="620"/>
      <c r="D140" s="620"/>
      <c r="E140" s="621"/>
      <c r="F140" s="325"/>
      <c r="G140" s="842" t="s">
        <v>213</v>
      </c>
      <c r="H140" s="842"/>
      <c r="I140" s="842"/>
      <c r="J140" s="842"/>
      <c r="K140" s="842"/>
      <c r="L140" s="842"/>
      <c r="M140" s="842"/>
      <c r="N140" s="842"/>
      <c r="O140" s="842"/>
      <c r="P140" s="842"/>
      <c r="Q140" s="842"/>
      <c r="R140" s="842"/>
      <c r="S140" s="842"/>
      <c r="T140" s="842"/>
      <c r="U140" s="842"/>
      <c r="V140" s="842"/>
      <c r="W140" s="842"/>
      <c r="X140" s="842"/>
      <c r="Y140" s="842"/>
      <c r="Z140" s="842"/>
      <c r="AA140" s="842"/>
      <c r="AB140" s="842"/>
      <c r="AC140" s="842"/>
      <c r="AD140" s="842"/>
      <c r="AE140" s="842"/>
      <c r="AF140" s="842"/>
      <c r="AG140" s="842"/>
      <c r="AH140" s="842"/>
      <c r="AI140" s="842"/>
      <c r="AJ140" s="842"/>
      <c r="AK140" s="843"/>
      <c r="AL140" s="133"/>
      <c r="AM140" s="128" t="b">
        <v>1</v>
      </c>
      <c r="AN140" s="134"/>
      <c r="AO140" s="134"/>
      <c r="AP140" s="134"/>
      <c r="AQ140" s="134"/>
      <c r="AR140" s="134"/>
      <c r="AS140" s="134"/>
      <c r="AT140" s="134"/>
      <c r="AU140" s="134"/>
      <c r="AV140" s="134"/>
      <c r="AW140" s="134"/>
      <c r="AX140" s="134"/>
      <c r="AY140" s="134"/>
      <c r="AZ140" s="134"/>
      <c r="BA140" s="134"/>
      <c r="BB140" s="134"/>
    </row>
    <row r="141" spans="1:54" s="134" customFormat="1" ht="13.5" customHeight="1">
      <c r="A141" s="133"/>
      <c r="B141" s="622"/>
      <c r="C141" s="623"/>
      <c r="D141" s="623"/>
      <c r="E141" s="624"/>
      <c r="F141" s="322"/>
      <c r="G141" s="628" t="s">
        <v>214</v>
      </c>
      <c r="H141" s="628"/>
      <c r="I141" s="628"/>
      <c r="J141" s="628"/>
      <c r="K141" s="628"/>
      <c r="L141" s="628"/>
      <c r="M141" s="628"/>
      <c r="N141" s="628"/>
      <c r="O141" s="628"/>
      <c r="P141" s="628"/>
      <c r="Q141" s="628"/>
      <c r="R141" s="628"/>
      <c r="S141" s="628"/>
      <c r="T141" s="628"/>
      <c r="U141" s="628"/>
      <c r="V141" s="628"/>
      <c r="W141" s="628"/>
      <c r="X141" s="628"/>
      <c r="Y141" s="628"/>
      <c r="Z141" s="628"/>
      <c r="AA141" s="628"/>
      <c r="AB141" s="628"/>
      <c r="AC141" s="628"/>
      <c r="AD141" s="628"/>
      <c r="AE141" s="628"/>
      <c r="AF141" s="628"/>
      <c r="AG141" s="628"/>
      <c r="AH141" s="628"/>
      <c r="AI141" s="628"/>
      <c r="AJ141" s="628"/>
      <c r="AK141" s="326"/>
      <c r="AL141" s="133"/>
      <c r="AM141" s="128" t="b">
        <v>0</v>
      </c>
      <c r="AN141" s="567" t="s">
        <v>209</v>
      </c>
      <c r="AO141" s="568"/>
      <c r="AP141" s="568"/>
      <c r="AQ141" s="568"/>
      <c r="AR141" s="568"/>
      <c r="AS141" s="568"/>
      <c r="AT141" s="568"/>
      <c r="AU141" s="568"/>
      <c r="AV141" s="568"/>
      <c r="AW141" s="568"/>
      <c r="AX141" s="568"/>
      <c r="AY141" s="568"/>
      <c r="AZ141" s="568"/>
      <c r="BA141" s="569"/>
    </row>
    <row r="142" spans="1:54" s="134" customFormat="1" ht="13.5" customHeight="1" thickBot="1">
      <c r="A142" s="133"/>
      <c r="B142" s="622"/>
      <c r="C142" s="623"/>
      <c r="D142" s="623"/>
      <c r="E142" s="624"/>
      <c r="F142" s="322"/>
      <c r="G142" s="628" t="s">
        <v>215</v>
      </c>
      <c r="H142" s="628"/>
      <c r="I142" s="628"/>
      <c r="J142" s="628"/>
      <c r="K142" s="628"/>
      <c r="L142" s="628"/>
      <c r="M142" s="628"/>
      <c r="N142" s="628"/>
      <c r="O142" s="628"/>
      <c r="P142" s="628"/>
      <c r="Q142" s="628"/>
      <c r="R142" s="628"/>
      <c r="S142" s="628"/>
      <c r="T142" s="628"/>
      <c r="U142" s="628"/>
      <c r="V142" s="628"/>
      <c r="W142" s="628"/>
      <c r="X142" s="628"/>
      <c r="Y142" s="628"/>
      <c r="Z142" s="628"/>
      <c r="AA142" s="628"/>
      <c r="AB142" s="628"/>
      <c r="AC142" s="628"/>
      <c r="AD142" s="628"/>
      <c r="AE142" s="628"/>
      <c r="AF142" s="628"/>
      <c r="AG142" s="628"/>
      <c r="AH142" s="628"/>
      <c r="AI142" s="628"/>
      <c r="AJ142" s="628"/>
      <c r="AK142" s="323"/>
      <c r="AL142" s="133"/>
      <c r="AM142" s="128" t="b">
        <v>0</v>
      </c>
      <c r="AN142" s="570"/>
      <c r="AO142" s="571"/>
      <c r="AP142" s="571"/>
      <c r="AQ142" s="571"/>
      <c r="AR142" s="571"/>
      <c r="AS142" s="571"/>
      <c r="AT142" s="571"/>
      <c r="AU142" s="571"/>
      <c r="AV142" s="571"/>
      <c r="AW142" s="571"/>
      <c r="AX142" s="571"/>
      <c r="AY142" s="571"/>
      <c r="AZ142" s="571"/>
      <c r="BA142" s="572"/>
    </row>
    <row r="143" spans="1:54" s="134" customFormat="1" ht="15.75" customHeight="1">
      <c r="A143" s="133"/>
      <c r="B143" s="625"/>
      <c r="C143" s="626"/>
      <c r="D143" s="626"/>
      <c r="E143" s="627"/>
      <c r="F143" s="327"/>
      <c r="G143" s="617" t="s">
        <v>216</v>
      </c>
      <c r="H143" s="617"/>
      <c r="I143" s="617"/>
      <c r="J143" s="617"/>
      <c r="K143" s="617"/>
      <c r="L143" s="617"/>
      <c r="M143" s="617"/>
      <c r="N143" s="617"/>
      <c r="O143" s="617"/>
      <c r="P143" s="617"/>
      <c r="Q143" s="617"/>
      <c r="R143" s="617"/>
      <c r="S143" s="617"/>
      <c r="T143" s="617"/>
      <c r="U143" s="617"/>
      <c r="V143" s="617"/>
      <c r="W143" s="617"/>
      <c r="X143" s="617"/>
      <c r="Y143" s="617"/>
      <c r="Z143" s="617"/>
      <c r="AA143" s="617"/>
      <c r="AB143" s="617"/>
      <c r="AC143" s="617"/>
      <c r="AD143" s="617"/>
      <c r="AE143" s="617"/>
      <c r="AF143" s="617"/>
      <c r="AG143" s="617"/>
      <c r="AH143" s="617"/>
      <c r="AI143" s="617"/>
      <c r="AJ143" s="617"/>
      <c r="AK143" s="618"/>
      <c r="AL143" s="133"/>
      <c r="AM143" s="128" t="b">
        <v>0</v>
      </c>
    </row>
    <row r="144" spans="1:54" s="134" customFormat="1" ht="13.5" customHeight="1" thickBot="1">
      <c r="A144" s="133"/>
      <c r="B144" s="619" t="s">
        <v>217</v>
      </c>
      <c r="C144" s="620"/>
      <c r="D144" s="620"/>
      <c r="E144" s="621"/>
      <c r="F144" s="328"/>
      <c r="G144" s="888" t="s">
        <v>218</v>
      </c>
      <c r="H144" s="888"/>
      <c r="I144" s="888"/>
      <c r="J144" s="888"/>
      <c r="K144" s="888"/>
      <c r="L144" s="888"/>
      <c r="M144" s="888"/>
      <c r="N144" s="888"/>
      <c r="O144" s="888"/>
      <c r="P144" s="888"/>
      <c r="Q144" s="888"/>
      <c r="R144" s="888"/>
      <c r="S144" s="888"/>
      <c r="T144" s="888"/>
      <c r="U144" s="888"/>
      <c r="V144" s="888"/>
      <c r="W144" s="888"/>
      <c r="X144" s="888"/>
      <c r="Y144" s="888"/>
      <c r="Z144" s="888"/>
      <c r="AA144" s="888"/>
      <c r="AB144" s="888"/>
      <c r="AC144" s="888"/>
      <c r="AD144" s="888"/>
      <c r="AE144" s="888"/>
      <c r="AF144" s="888"/>
      <c r="AG144" s="888"/>
      <c r="AH144" s="888"/>
      <c r="AI144" s="888"/>
      <c r="AJ144" s="888"/>
      <c r="AK144" s="326"/>
      <c r="AL144" s="133"/>
      <c r="AM144" s="128" t="b">
        <v>1</v>
      </c>
    </row>
    <row r="145" spans="1:54" s="134" customFormat="1" ht="22.5" customHeight="1">
      <c r="A145" s="133"/>
      <c r="B145" s="622"/>
      <c r="C145" s="623"/>
      <c r="D145" s="623"/>
      <c r="E145" s="624"/>
      <c r="F145" s="322"/>
      <c r="G145" s="672" t="s">
        <v>219</v>
      </c>
      <c r="H145" s="672"/>
      <c r="I145" s="672"/>
      <c r="J145" s="672"/>
      <c r="K145" s="672"/>
      <c r="L145" s="672"/>
      <c r="M145" s="672"/>
      <c r="N145" s="672"/>
      <c r="O145" s="672"/>
      <c r="P145" s="672"/>
      <c r="Q145" s="672"/>
      <c r="R145" s="672"/>
      <c r="S145" s="672"/>
      <c r="T145" s="672"/>
      <c r="U145" s="672"/>
      <c r="V145" s="672"/>
      <c r="W145" s="672"/>
      <c r="X145" s="672"/>
      <c r="Y145" s="672"/>
      <c r="Z145" s="672"/>
      <c r="AA145" s="672"/>
      <c r="AB145" s="672"/>
      <c r="AC145" s="672"/>
      <c r="AD145" s="672"/>
      <c r="AE145" s="672"/>
      <c r="AF145" s="672"/>
      <c r="AG145" s="672"/>
      <c r="AH145" s="672"/>
      <c r="AI145" s="672"/>
      <c r="AJ145" s="672"/>
      <c r="AK145" s="673"/>
      <c r="AL145" s="133"/>
      <c r="AM145" s="128" t="b">
        <v>0</v>
      </c>
      <c r="AN145" s="567" t="s">
        <v>209</v>
      </c>
      <c r="AO145" s="568"/>
      <c r="AP145" s="568"/>
      <c r="AQ145" s="568"/>
      <c r="AR145" s="568"/>
      <c r="AS145" s="568"/>
      <c r="AT145" s="568"/>
      <c r="AU145" s="568"/>
      <c r="AV145" s="568"/>
      <c r="AW145" s="568"/>
      <c r="AX145" s="568"/>
      <c r="AY145" s="568"/>
      <c r="AZ145" s="568"/>
      <c r="BA145" s="569"/>
    </row>
    <row r="146" spans="1:54" s="134" customFormat="1" ht="13.5" customHeight="1" thickBot="1">
      <c r="A146" s="133"/>
      <c r="B146" s="622"/>
      <c r="C146" s="623"/>
      <c r="D146" s="623"/>
      <c r="E146" s="624"/>
      <c r="F146" s="322"/>
      <c r="G146" s="628" t="s">
        <v>220</v>
      </c>
      <c r="H146" s="628"/>
      <c r="I146" s="628"/>
      <c r="J146" s="628"/>
      <c r="K146" s="628"/>
      <c r="L146" s="628"/>
      <c r="M146" s="628"/>
      <c r="N146" s="628"/>
      <c r="O146" s="628"/>
      <c r="P146" s="628"/>
      <c r="Q146" s="628"/>
      <c r="R146" s="628"/>
      <c r="S146" s="628"/>
      <c r="T146" s="628"/>
      <c r="U146" s="628"/>
      <c r="V146" s="628"/>
      <c r="W146" s="628"/>
      <c r="X146" s="628"/>
      <c r="Y146" s="628"/>
      <c r="Z146" s="628"/>
      <c r="AA146" s="628"/>
      <c r="AB146" s="628"/>
      <c r="AC146" s="628"/>
      <c r="AD146" s="628"/>
      <c r="AE146" s="628"/>
      <c r="AF146" s="628"/>
      <c r="AG146" s="628"/>
      <c r="AH146" s="628"/>
      <c r="AI146" s="628"/>
      <c r="AJ146" s="628"/>
      <c r="AK146" s="323"/>
      <c r="AL146" s="133"/>
      <c r="AM146" s="128" t="b">
        <v>0</v>
      </c>
      <c r="AN146" s="570"/>
      <c r="AO146" s="571"/>
      <c r="AP146" s="571"/>
      <c r="AQ146" s="571"/>
      <c r="AR146" s="571"/>
      <c r="AS146" s="571"/>
      <c r="AT146" s="571"/>
      <c r="AU146" s="571"/>
      <c r="AV146" s="571"/>
      <c r="AW146" s="571"/>
      <c r="AX146" s="571"/>
      <c r="AY146" s="571"/>
      <c r="AZ146" s="571"/>
      <c r="BA146" s="572"/>
    </row>
    <row r="147" spans="1:54" s="134" customFormat="1" ht="13.5" customHeight="1">
      <c r="A147" s="133"/>
      <c r="B147" s="625"/>
      <c r="C147" s="626"/>
      <c r="D147" s="626"/>
      <c r="E147" s="627"/>
      <c r="F147" s="283" t="b">
        <v>0</v>
      </c>
      <c r="G147" s="617" t="s">
        <v>221</v>
      </c>
      <c r="H147" s="617"/>
      <c r="I147" s="617"/>
      <c r="J147" s="617" t="b">
        <v>0</v>
      </c>
      <c r="K147" s="617"/>
      <c r="L147" s="617"/>
      <c r="M147" s="617"/>
      <c r="N147" s="617"/>
      <c r="O147" s="617"/>
      <c r="P147" s="617" t="b">
        <v>1</v>
      </c>
      <c r="Q147" s="617"/>
      <c r="R147" s="617"/>
      <c r="S147" s="617"/>
      <c r="T147" s="617"/>
      <c r="U147" s="617"/>
      <c r="V147" s="617"/>
      <c r="W147" s="617"/>
      <c r="X147" s="617"/>
      <c r="Y147" s="617"/>
      <c r="Z147" s="617"/>
      <c r="AA147" s="617"/>
      <c r="AB147" s="617"/>
      <c r="AC147" s="617"/>
      <c r="AD147" s="617"/>
      <c r="AE147" s="617"/>
      <c r="AF147" s="617"/>
      <c r="AG147" s="617"/>
      <c r="AH147" s="617"/>
      <c r="AI147" s="617"/>
      <c r="AJ147" s="617"/>
      <c r="AK147" s="329"/>
      <c r="AL147" s="133"/>
      <c r="AM147" s="128" t="b">
        <v>0</v>
      </c>
    </row>
    <row r="148" spans="1:54" s="134" customFormat="1" ht="22.5" customHeight="1" thickBot="1">
      <c r="A148" s="133"/>
      <c r="B148" s="619" t="s">
        <v>222</v>
      </c>
      <c r="C148" s="620"/>
      <c r="D148" s="620"/>
      <c r="E148" s="621"/>
      <c r="F148" s="325"/>
      <c r="G148" s="842" t="s">
        <v>223</v>
      </c>
      <c r="H148" s="842"/>
      <c r="I148" s="842"/>
      <c r="J148" s="842"/>
      <c r="K148" s="842"/>
      <c r="L148" s="842"/>
      <c r="M148" s="842"/>
      <c r="N148" s="842"/>
      <c r="O148" s="842"/>
      <c r="P148" s="842"/>
      <c r="Q148" s="842"/>
      <c r="R148" s="842"/>
      <c r="S148" s="842"/>
      <c r="T148" s="842"/>
      <c r="U148" s="842"/>
      <c r="V148" s="842"/>
      <c r="W148" s="842"/>
      <c r="X148" s="842"/>
      <c r="Y148" s="842"/>
      <c r="Z148" s="842"/>
      <c r="AA148" s="842"/>
      <c r="AB148" s="842"/>
      <c r="AC148" s="842"/>
      <c r="AD148" s="842"/>
      <c r="AE148" s="842"/>
      <c r="AF148" s="842"/>
      <c r="AG148" s="842"/>
      <c r="AH148" s="842"/>
      <c r="AI148" s="842"/>
      <c r="AJ148" s="842"/>
      <c r="AK148" s="843"/>
      <c r="AL148" s="133"/>
      <c r="AM148" s="128" t="b">
        <v>1</v>
      </c>
    </row>
    <row r="149" spans="1:54" s="134" customFormat="1" ht="15" customHeight="1">
      <c r="A149" s="133"/>
      <c r="B149" s="622"/>
      <c r="C149" s="623"/>
      <c r="D149" s="623"/>
      <c r="E149" s="624"/>
      <c r="F149" s="322"/>
      <c r="G149" s="672" t="s">
        <v>224</v>
      </c>
      <c r="H149" s="672"/>
      <c r="I149" s="672"/>
      <c r="J149" s="672"/>
      <c r="K149" s="672"/>
      <c r="L149" s="672"/>
      <c r="M149" s="672"/>
      <c r="N149" s="672"/>
      <c r="O149" s="672"/>
      <c r="P149" s="672"/>
      <c r="Q149" s="672"/>
      <c r="R149" s="672"/>
      <c r="S149" s="672"/>
      <c r="T149" s="672"/>
      <c r="U149" s="672"/>
      <c r="V149" s="672"/>
      <c r="W149" s="672"/>
      <c r="X149" s="672"/>
      <c r="Y149" s="672"/>
      <c r="Z149" s="672"/>
      <c r="AA149" s="672"/>
      <c r="AB149" s="672"/>
      <c r="AC149" s="672"/>
      <c r="AD149" s="672"/>
      <c r="AE149" s="672"/>
      <c r="AF149" s="672"/>
      <c r="AG149" s="672"/>
      <c r="AH149" s="672"/>
      <c r="AI149" s="672"/>
      <c r="AJ149" s="672"/>
      <c r="AK149" s="330"/>
      <c r="AL149" s="129"/>
      <c r="AM149" s="128" t="b">
        <v>0</v>
      </c>
      <c r="AN149" s="567" t="s">
        <v>209</v>
      </c>
      <c r="AO149" s="568"/>
      <c r="AP149" s="568"/>
      <c r="AQ149" s="568"/>
      <c r="AR149" s="568"/>
      <c r="AS149" s="568"/>
      <c r="AT149" s="568"/>
      <c r="AU149" s="568"/>
      <c r="AV149" s="568"/>
      <c r="AW149" s="568"/>
      <c r="AX149" s="568"/>
      <c r="AY149" s="568"/>
      <c r="AZ149" s="568"/>
      <c r="BA149" s="569"/>
    </row>
    <row r="150" spans="1:54" s="134" customFormat="1" ht="13.5" customHeight="1" thickBot="1">
      <c r="A150" s="133"/>
      <c r="B150" s="622"/>
      <c r="C150" s="623"/>
      <c r="D150" s="623"/>
      <c r="E150" s="624"/>
      <c r="F150" s="322"/>
      <c r="G150" s="672" t="s">
        <v>225</v>
      </c>
      <c r="H150" s="672"/>
      <c r="I150" s="672"/>
      <c r="J150" s="672"/>
      <c r="K150" s="672"/>
      <c r="L150" s="672"/>
      <c r="M150" s="672"/>
      <c r="N150" s="672"/>
      <c r="O150" s="672"/>
      <c r="P150" s="672"/>
      <c r="Q150" s="672"/>
      <c r="R150" s="672"/>
      <c r="S150" s="672"/>
      <c r="T150" s="672"/>
      <c r="U150" s="672"/>
      <c r="V150" s="672"/>
      <c r="W150" s="672"/>
      <c r="X150" s="672"/>
      <c r="Y150" s="672"/>
      <c r="Z150" s="672"/>
      <c r="AA150" s="672"/>
      <c r="AB150" s="672"/>
      <c r="AC150" s="672"/>
      <c r="AD150" s="672"/>
      <c r="AE150" s="672"/>
      <c r="AF150" s="672"/>
      <c r="AG150" s="672"/>
      <c r="AH150" s="672"/>
      <c r="AI150" s="672"/>
      <c r="AJ150" s="672"/>
      <c r="AK150" s="331"/>
      <c r="AL150" s="133"/>
      <c r="AM150" s="128" t="b">
        <v>0</v>
      </c>
      <c r="AN150" s="570"/>
      <c r="AO150" s="571"/>
      <c r="AP150" s="571"/>
      <c r="AQ150" s="571"/>
      <c r="AR150" s="571"/>
      <c r="AS150" s="571"/>
      <c r="AT150" s="571"/>
      <c r="AU150" s="571"/>
      <c r="AV150" s="571"/>
      <c r="AW150" s="571"/>
      <c r="AX150" s="571"/>
      <c r="AY150" s="571"/>
      <c r="AZ150" s="571"/>
      <c r="BA150" s="572"/>
    </row>
    <row r="151" spans="1:54" s="134" customFormat="1" ht="15.75" customHeight="1">
      <c r="A151" s="133"/>
      <c r="B151" s="625"/>
      <c r="C151" s="626"/>
      <c r="D151" s="626"/>
      <c r="E151" s="627"/>
      <c r="F151" s="327"/>
      <c r="G151" s="617" t="s">
        <v>226</v>
      </c>
      <c r="H151" s="617"/>
      <c r="I151" s="617"/>
      <c r="J151" s="617"/>
      <c r="K151" s="617"/>
      <c r="L151" s="617"/>
      <c r="M151" s="617"/>
      <c r="N151" s="617"/>
      <c r="O151" s="617"/>
      <c r="P151" s="617"/>
      <c r="Q151" s="617"/>
      <c r="R151" s="617"/>
      <c r="S151" s="617"/>
      <c r="T151" s="617"/>
      <c r="U151" s="617"/>
      <c r="V151" s="617"/>
      <c r="W151" s="617"/>
      <c r="X151" s="617"/>
      <c r="Y151" s="617"/>
      <c r="Z151" s="617"/>
      <c r="AA151" s="617"/>
      <c r="AB151" s="617"/>
      <c r="AC151" s="617"/>
      <c r="AD151" s="617"/>
      <c r="AE151" s="617"/>
      <c r="AF151" s="617"/>
      <c r="AG151" s="617"/>
      <c r="AH151" s="617"/>
      <c r="AI151" s="617"/>
      <c r="AJ151" s="617"/>
      <c r="AK151" s="618"/>
      <c r="AL151" s="133"/>
      <c r="AM151" s="128" t="b">
        <v>0</v>
      </c>
    </row>
    <row r="152" spans="1:54" s="134" customFormat="1" ht="13.5" customHeight="1" thickBot="1">
      <c r="A152" s="133"/>
      <c r="B152" s="619" t="s">
        <v>227</v>
      </c>
      <c r="C152" s="620"/>
      <c r="D152" s="620"/>
      <c r="E152" s="621"/>
      <c r="F152" s="328"/>
      <c r="G152" s="842" t="s">
        <v>228</v>
      </c>
      <c r="H152" s="842"/>
      <c r="I152" s="842"/>
      <c r="J152" s="842"/>
      <c r="K152" s="842"/>
      <c r="L152" s="842"/>
      <c r="M152" s="842"/>
      <c r="N152" s="842"/>
      <c r="O152" s="842"/>
      <c r="P152" s="842"/>
      <c r="Q152" s="842"/>
      <c r="R152" s="842"/>
      <c r="S152" s="842"/>
      <c r="T152" s="842"/>
      <c r="U152" s="842"/>
      <c r="V152" s="842"/>
      <c r="W152" s="842"/>
      <c r="X152" s="842"/>
      <c r="Y152" s="842"/>
      <c r="Z152" s="842"/>
      <c r="AA152" s="842"/>
      <c r="AB152" s="842"/>
      <c r="AC152" s="842"/>
      <c r="AD152" s="842"/>
      <c r="AE152" s="842"/>
      <c r="AF152" s="842"/>
      <c r="AG152" s="842"/>
      <c r="AH152" s="842"/>
      <c r="AI152" s="842"/>
      <c r="AJ152" s="842"/>
      <c r="AK152" s="326"/>
      <c r="AL152" s="133"/>
      <c r="AM152" s="128" t="b">
        <v>1</v>
      </c>
    </row>
    <row r="153" spans="1:54" s="134" customFormat="1" ht="21" customHeight="1">
      <c r="A153" s="133"/>
      <c r="B153" s="622"/>
      <c r="C153" s="623"/>
      <c r="D153" s="623"/>
      <c r="E153" s="624"/>
      <c r="F153" s="322"/>
      <c r="G153" s="672" t="s">
        <v>229</v>
      </c>
      <c r="H153" s="672"/>
      <c r="I153" s="672"/>
      <c r="J153" s="672"/>
      <c r="K153" s="672"/>
      <c r="L153" s="672"/>
      <c r="M153" s="672"/>
      <c r="N153" s="672"/>
      <c r="O153" s="672"/>
      <c r="P153" s="672"/>
      <c r="Q153" s="672"/>
      <c r="R153" s="672"/>
      <c r="S153" s="672"/>
      <c r="T153" s="672"/>
      <c r="U153" s="672"/>
      <c r="V153" s="672"/>
      <c r="W153" s="672"/>
      <c r="X153" s="672"/>
      <c r="Y153" s="672"/>
      <c r="Z153" s="672"/>
      <c r="AA153" s="672"/>
      <c r="AB153" s="672"/>
      <c r="AC153" s="672"/>
      <c r="AD153" s="672"/>
      <c r="AE153" s="672"/>
      <c r="AF153" s="672"/>
      <c r="AG153" s="672"/>
      <c r="AH153" s="672"/>
      <c r="AI153" s="672"/>
      <c r="AJ153" s="672"/>
      <c r="AK153" s="673"/>
      <c r="AL153" s="133"/>
      <c r="AM153" s="128" t="b">
        <v>0</v>
      </c>
      <c r="AN153" s="567" t="s">
        <v>209</v>
      </c>
      <c r="AO153" s="568"/>
      <c r="AP153" s="568"/>
      <c r="AQ153" s="568"/>
      <c r="AR153" s="568"/>
      <c r="AS153" s="568"/>
      <c r="AT153" s="568"/>
      <c r="AU153" s="568"/>
      <c r="AV153" s="568"/>
      <c r="AW153" s="568"/>
      <c r="AX153" s="568"/>
      <c r="AY153" s="568"/>
      <c r="AZ153" s="568"/>
      <c r="BA153" s="569"/>
    </row>
    <row r="154" spans="1:54" s="134" customFormat="1" ht="13.5" customHeight="1" thickBot="1">
      <c r="A154" s="133"/>
      <c r="B154" s="622"/>
      <c r="C154" s="623"/>
      <c r="D154" s="623"/>
      <c r="E154" s="624"/>
      <c r="F154" s="322"/>
      <c r="G154" s="672" t="s">
        <v>230</v>
      </c>
      <c r="H154" s="672"/>
      <c r="I154" s="672"/>
      <c r="J154" s="672"/>
      <c r="K154" s="672"/>
      <c r="L154" s="672"/>
      <c r="M154" s="672"/>
      <c r="N154" s="672"/>
      <c r="O154" s="672"/>
      <c r="P154" s="672"/>
      <c r="Q154" s="672"/>
      <c r="R154" s="672"/>
      <c r="S154" s="672"/>
      <c r="T154" s="672"/>
      <c r="U154" s="672"/>
      <c r="V154" s="672"/>
      <c r="W154" s="672"/>
      <c r="X154" s="672"/>
      <c r="Y154" s="672"/>
      <c r="Z154" s="672"/>
      <c r="AA154" s="672"/>
      <c r="AB154" s="672"/>
      <c r="AC154" s="672"/>
      <c r="AD154" s="672"/>
      <c r="AE154" s="672"/>
      <c r="AF154" s="672"/>
      <c r="AG154" s="672"/>
      <c r="AH154" s="672"/>
      <c r="AI154" s="672"/>
      <c r="AJ154" s="672"/>
      <c r="AK154" s="323"/>
      <c r="AL154" s="133"/>
      <c r="AM154" s="128" t="b">
        <v>0</v>
      </c>
      <c r="AN154" s="570"/>
      <c r="AO154" s="571"/>
      <c r="AP154" s="571"/>
      <c r="AQ154" s="571"/>
      <c r="AR154" s="571"/>
      <c r="AS154" s="571"/>
      <c r="AT154" s="571"/>
      <c r="AU154" s="571"/>
      <c r="AV154" s="571"/>
      <c r="AW154" s="571"/>
      <c r="AX154" s="571"/>
      <c r="AY154" s="571"/>
      <c r="AZ154" s="571"/>
      <c r="BA154" s="572"/>
    </row>
    <row r="155" spans="1:54" s="134" customFormat="1" ht="13.5" customHeight="1">
      <c r="A155" s="133"/>
      <c r="B155" s="625"/>
      <c r="C155" s="626"/>
      <c r="D155" s="626"/>
      <c r="E155" s="627"/>
      <c r="F155" s="327"/>
      <c r="G155" s="617" t="s">
        <v>231</v>
      </c>
      <c r="H155" s="617"/>
      <c r="I155" s="617"/>
      <c r="J155" s="617"/>
      <c r="K155" s="617"/>
      <c r="L155" s="617"/>
      <c r="M155" s="617"/>
      <c r="N155" s="617"/>
      <c r="O155" s="617"/>
      <c r="P155" s="617"/>
      <c r="Q155" s="617"/>
      <c r="R155" s="617"/>
      <c r="S155" s="617"/>
      <c r="T155" s="617"/>
      <c r="U155" s="617"/>
      <c r="V155" s="617"/>
      <c r="W155" s="617"/>
      <c r="X155" s="617"/>
      <c r="Y155" s="617"/>
      <c r="Z155" s="617"/>
      <c r="AA155" s="617"/>
      <c r="AB155" s="617"/>
      <c r="AC155" s="617"/>
      <c r="AD155" s="617"/>
      <c r="AE155" s="617"/>
      <c r="AF155" s="617"/>
      <c r="AG155" s="617"/>
      <c r="AH155" s="617"/>
      <c r="AI155" s="617"/>
      <c r="AJ155" s="617"/>
      <c r="AK155" s="332"/>
      <c r="AL155" s="133"/>
      <c r="AM155" s="128" t="b">
        <v>0</v>
      </c>
    </row>
    <row r="156" spans="1:54" s="134" customFormat="1" ht="13.5" customHeight="1" thickBot="1">
      <c r="A156" s="133"/>
      <c r="B156" s="619" t="s">
        <v>232</v>
      </c>
      <c r="C156" s="620"/>
      <c r="D156" s="620"/>
      <c r="E156" s="621"/>
      <c r="F156" s="328"/>
      <c r="G156" s="842" t="s">
        <v>233</v>
      </c>
      <c r="H156" s="842"/>
      <c r="I156" s="842"/>
      <c r="J156" s="842"/>
      <c r="K156" s="842"/>
      <c r="L156" s="842"/>
      <c r="M156" s="842"/>
      <c r="N156" s="842"/>
      <c r="O156" s="842"/>
      <c r="P156" s="842"/>
      <c r="Q156" s="842"/>
      <c r="R156" s="842"/>
      <c r="S156" s="842"/>
      <c r="T156" s="842"/>
      <c r="U156" s="842"/>
      <c r="V156" s="842"/>
      <c r="W156" s="842"/>
      <c r="X156" s="842"/>
      <c r="Y156" s="842"/>
      <c r="Z156" s="842"/>
      <c r="AA156" s="842"/>
      <c r="AB156" s="842"/>
      <c r="AC156" s="842"/>
      <c r="AD156" s="842"/>
      <c r="AE156" s="842"/>
      <c r="AF156" s="842"/>
      <c r="AG156" s="842"/>
      <c r="AH156" s="842"/>
      <c r="AI156" s="842"/>
      <c r="AJ156" s="842"/>
      <c r="AK156" s="843"/>
      <c r="AL156" s="133"/>
      <c r="AM156" s="128" t="b">
        <v>1</v>
      </c>
      <c r="AN156"/>
      <c r="AO156"/>
    </row>
    <row r="157" spans="1:54" s="134" customFormat="1" ht="13.5" customHeight="1">
      <c r="A157" s="133"/>
      <c r="B157" s="622"/>
      <c r="C157" s="623"/>
      <c r="D157" s="623"/>
      <c r="E157" s="624"/>
      <c r="F157" s="322"/>
      <c r="G157" s="672" t="s">
        <v>234</v>
      </c>
      <c r="H157" s="672"/>
      <c r="I157" s="672"/>
      <c r="J157" s="672"/>
      <c r="K157" s="672"/>
      <c r="L157" s="672"/>
      <c r="M157" s="672"/>
      <c r="N157" s="672"/>
      <c r="O157" s="672"/>
      <c r="P157" s="672"/>
      <c r="Q157" s="672"/>
      <c r="R157" s="672"/>
      <c r="S157" s="672"/>
      <c r="T157" s="672"/>
      <c r="U157" s="672"/>
      <c r="V157" s="672"/>
      <c r="W157" s="672"/>
      <c r="X157" s="672"/>
      <c r="Y157" s="672"/>
      <c r="Z157" s="672"/>
      <c r="AA157" s="672"/>
      <c r="AB157" s="672"/>
      <c r="AC157" s="672"/>
      <c r="AD157" s="672"/>
      <c r="AE157" s="672"/>
      <c r="AF157" s="672"/>
      <c r="AG157" s="672"/>
      <c r="AH157" s="672"/>
      <c r="AI157" s="672"/>
      <c r="AJ157" s="672"/>
      <c r="AK157" s="323"/>
      <c r="AL157" s="133"/>
      <c r="AM157" s="128" t="b">
        <v>0</v>
      </c>
      <c r="AN157" s="567" t="s">
        <v>209</v>
      </c>
      <c r="AO157" s="568"/>
      <c r="AP157" s="568"/>
      <c r="AQ157" s="568"/>
      <c r="AR157" s="568"/>
      <c r="AS157" s="568"/>
      <c r="AT157" s="568"/>
      <c r="AU157" s="568"/>
      <c r="AV157" s="568"/>
      <c r="AW157" s="568"/>
      <c r="AX157" s="568"/>
      <c r="AY157" s="568"/>
      <c r="AZ157" s="568"/>
      <c r="BA157" s="569"/>
      <c r="BB157"/>
    </row>
    <row r="158" spans="1:54" s="134" customFormat="1" ht="13.5" customHeight="1" thickBot="1">
      <c r="A158" s="133"/>
      <c r="B158" s="622"/>
      <c r="C158" s="623"/>
      <c r="D158" s="623"/>
      <c r="E158" s="624"/>
      <c r="F158" s="322"/>
      <c r="G158" s="672" t="s">
        <v>235</v>
      </c>
      <c r="H158" s="672"/>
      <c r="I158" s="672"/>
      <c r="J158" s="672"/>
      <c r="K158" s="672"/>
      <c r="L158" s="672"/>
      <c r="M158" s="672"/>
      <c r="N158" s="672"/>
      <c r="O158" s="672"/>
      <c r="P158" s="672"/>
      <c r="Q158" s="672"/>
      <c r="R158" s="672"/>
      <c r="S158" s="672"/>
      <c r="T158" s="672"/>
      <c r="U158" s="672"/>
      <c r="V158" s="672"/>
      <c r="W158" s="672"/>
      <c r="X158" s="672"/>
      <c r="Y158" s="672"/>
      <c r="Z158" s="672"/>
      <c r="AA158" s="672"/>
      <c r="AB158" s="672"/>
      <c r="AC158" s="672"/>
      <c r="AD158" s="672"/>
      <c r="AE158" s="672"/>
      <c r="AF158" s="672"/>
      <c r="AG158" s="672"/>
      <c r="AH158" s="672"/>
      <c r="AI158" s="672"/>
      <c r="AJ158" s="672"/>
      <c r="AK158" s="323"/>
      <c r="AL158" s="133"/>
      <c r="AM158" s="128" t="b">
        <v>0</v>
      </c>
      <c r="AN158" s="570"/>
      <c r="AO158" s="571"/>
      <c r="AP158" s="571"/>
      <c r="AQ158" s="571"/>
      <c r="AR158" s="571"/>
      <c r="AS158" s="571"/>
      <c r="AT158" s="571"/>
      <c r="AU158" s="571"/>
      <c r="AV158" s="571"/>
      <c r="AW158" s="571"/>
      <c r="AX158" s="571"/>
      <c r="AY158" s="571"/>
      <c r="AZ158" s="571"/>
      <c r="BA158" s="572"/>
      <c r="BB158"/>
    </row>
    <row r="159" spans="1:54" s="134" customFormat="1" ht="13.5" customHeight="1" thickBot="1">
      <c r="A159" s="133"/>
      <c r="B159" s="625"/>
      <c r="C159" s="626"/>
      <c r="D159" s="626"/>
      <c r="E159" s="627"/>
      <c r="F159" s="285"/>
      <c r="G159" s="868" t="s">
        <v>236</v>
      </c>
      <c r="H159" s="868"/>
      <c r="I159" s="868"/>
      <c r="J159" s="868"/>
      <c r="K159" s="868"/>
      <c r="L159" s="868"/>
      <c r="M159" s="868"/>
      <c r="N159" s="868"/>
      <c r="O159" s="868"/>
      <c r="P159" s="868"/>
      <c r="Q159" s="868"/>
      <c r="R159" s="868"/>
      <c r="S159" s="868"/>
      <c r="T159" s="868"/>
      <c r="U159" s="868"/>
      <c r="V159" s="868"/>
      <c r="W159" s="868"/>
      <c r="X159" s="868"/>
      <c r="Y159" s="868"/>
      <c r="Z159" s="868"/>
      <c r="AA159" s="868"/>
      <c r="AB159" s="868"/>
      <c r="AC159" s="868"/>
      <c r="AD159" s="868"/>
      <c r="AE159" s="868"/>
      <c r="AF159" s="868"/>
      <c r="AG159" s="868"/>
      <c r="AH159" s="868"/>
      <c r="AI159" s="868"/>
      <c r="AJ159" s="868"/>
      <c r="AK159" s="333"/>
      <c r="AL159" s="133"/>
      <c r="AM159" s="128" t="b">
        <v>0</v>
      </c>
      <c r="AN159"/>
      <c r="AO159"/>
      <c r="AP159"/>
      <c r="AQ159"/>
      <c r="AR159"/>
      <c r="AS159"/>
      <c r="AT159"/>
      <c r="AU159"/>
      <c r="AV159"/>
      <c r="AW159"/>
      <c r="AX159"/>
      <c r="AY159"/>
      <c r="AZ159"/>
      <c r="BA159"/>
      <c r="BB159"/>
    </row>
    <row r="160" spans="1:54" ht="9.75" customHeight="1">
      <c r="A160" s="129"/>
      <c r="B160" s="334"/>
      <c r="C160" s="130"/>
      <c r="D160" s="130"/>
      <c r="E160" s="130"/>
      <c r="F160" s="130"/>
      <c r="G160" s="130"/>
      <c r="H160" s="130"/>
      <c r="I160" s="130"/>
      <c r="J160" s="130"/>
      <c r="K160" s="130"/>
      <c r="L160" s="130"/>
      <c r="M160" s="130"/>
      <c r="N160" s="130"/>
      <c r="O160" s="130"/>
      <c r="P160" s="130"/>
      <c r="Q160" s="130"/>
      <c r="R160" s="130"/>
      <c r="S160" s="130"/>
      <c r="T160" s="130"/>
      <c r="U160" s="130"/>
      <c r="V160" s="130"/>
      <c r="W160" s="130"/>
      <c r="X160" s="130"/>
      <c r="Y160" s="130"/>
      <c r="Z160" s="130"/>
      <c r="AA160" s="130"/>
      <c r="AB160" s="130"/>
      <c r="AC160" s="130"/>
      <c r="AD160" s="130"/>
      <c r="AE160" s="130"/>
      <c r="AF160" s="130"/>
      <c r="AG160" s="130"/>
      <c r="AH160" s="130"/>
      <c r="AI160" s="130"/>
      <c r="AJ160" s="130"/>
      <c r="AK160" s="129"/>
      <c r="AL160" s="129"/>
      <c r="AT160" s="140"/>
      <c r="AU160" s="140"/>
      <c r="AV160" s="140"/>
      <c r="AW160" s="140"/>
      <c r="AX160" s="140"/>
    </row>
    <row r="161" spans="1:53" ht="18.75" customHeight="1">
      <c r="A161" s="129"/>
      <c r="B161" s="335" t="s">
        <v>237</v>
      </c>
      <c r="C161" s="336"/>
      <c r="D161" s="336"/>
      <c r="E161" s="336"/>
      <c r="F161" s="336"/>
      <c r="G161" s="336"/>
      <c r="H161" s="336"/>
      <c r="I161" s="336"/>
      <c r="J161" s="336"/>
      <c r="K161" s="336"/>
      <c r="L161" s="336"/>
      <c r="M161" s="336"/>
      <c r="N161" s="336"/>
      <c r="O161" s="336"/>
      <c r="P161" s="336"/>
      <c r="Q161" s="336"/>
      <c r="R161" s="337"/>
      <c r="S161" s="337"/>
      <c r="T161" s="337"/>
      <c r="U161" s="337"/>
      <c r="V161" s="337"/>
      <c r="W161" s="337"/>
      <c r="X161" s="337"/>
      <c r="Y161" s="337"/>
      <c r="Z161" s="337"/>
      <c r="AA161" s="337"/>
      <c r="AB161" s="337"/>
      <c r="AC161" s="337"/>
      <c r="AD161" s="337"/>
      <c r="AE161" s="337"/>
      <c r="AF161" s="337"/>
      <c r="AG161" s="337"/>
      <c r="AH161" s="337"/>
      <c r="AI161" s="337"/>
      <c r="AJ161" s="338"/>
      <c r="AK161" s="179"/>
      <c r="AL161" s="129"/>
      <c r="AM161" s="339"/>
      <c r="AY161" s="140"/>
    </row>
    <row r="162" spans="1:53" s="134" customFormat="1" ht="63.75" customHeight="1">
      <c r="A162" s="133"/>
      <c r="B162" s="873"/>
      <c r="C162" s="874"/>
      <c r="D162" s="874"/>
      <c r="E162" s="874"/>
      <c r="F162" s="874"/>
      <c r="G162" s="874"/>
      <c r="H162" s="874"/>
      <c r="I162" s="874"/>
      <c r="J162" s="874"/>
      <c r="K162" s="874"/>
      <c r="L162" s="874"/>
      <c r="M162" s="874"/>
      <c r="N162" s="874"/>
      <c r="O162" s="874"/>
      <c r="P162" s="874"/>
      <c r="Q162" s="874"/>
      <c r="R162" s="874"/>
      <c r="S162" s="874"/>
      <c r="T162" s="874"/>
      <c r="U162" s="874"/>
      <c r="V162" s="874"/>
      <c r="W162" s="874"/>
      <c r="X162" s="874"/>
      <c r="Y162" s="874"/>
      <c r="Z162" s="874"/>
      <c r="AA162" s="874"/>
      <c r="AB162" s="874"/>
      <c r="AC162" s="874"/>
      <c r="AD162" s="874"/>
      <c r="AE162" s="874"/>
      <c r="AF162" s="874"/>
      <c r="AG162" s="874"/>
      <c r="AH162" s="874"/>
      <c r="AI162" s="874"/>
      <c r="AJ162" s="874"/>
      <c r="AK162" s="875"/>
      <c r="AL162" s="340"/>
      <c r="AM162" s="341"/>
      <c r="AN162" s="342"/>
      <c r="AO162" s="342"/>
      <c r="AP162" s="342"/>
      <c r="AQ162" s="342"/>
      <c r="AR162" s="342"/>
      <c r="AS162" s="342"/>
      <c r="AT162" s="342"/>
      <c r="AU162" s="342"/>
      <c r="AV162" s="342"/>
      <c r="AW162" s="342"/>
      <c r="AX162" s="342"/>
      <c r="AY162" s="342"/>
      <c r="AZ162" s="342"/>
      <c r="BA162" s="342"/>
    </row>
    <row r="163" spans="1:53" s="134" customFormat="1" ht="7.5" customHeight="1">
      <c r="A163" s="133"/>
      <c r="B163" s="148"/>
      <c r="C163" s="196"/>
      <c r="D163" s="196"/>
      <c r="E163" s="196"/>
      <c r="F163" s="196"/>
      <c r="G163" s="196"/>
      <c r="H163" s="196"/>
      <c r="I163" s="196"/>
      <c r="J163" s="196"/>
      <c r="K163" s="196"/>
      <c r="L163" s="196"/>
      <c r="M163" s="196"/>
      <c r="N163" s="196"/>
      <c r="O163" s="196"/>
      <c r="P163" s="196"/>
      <c r="Q163" s="196"/>
      <c r="R163" s="196"/>
      <c r="S163" s="196"/>
      <c r="T163" s="196"/>
      <c r="U163" s="196"/>
      <c r="V163" s="196"/>
      <c r="W163" s="196"/>
      <c r="X163" s="196"/>
      <c r="Y163" s="196"/>
      <c r="Z163" s="196"/>
      <c r="AA163" s="196"/>
      <c r="AB163" s="196"/>
      <c r="AC163" s="196"/>
      <c r="AD163" s="196"/>
      <c r="AE163" s="196"/>
      <c r="AF163" s="196"/>
      <c r="AG163" s="196"/>
      <c r="AH163" s="196"/>
      <c r="AI163" s="196"/>
      <c r="AJ163" s="196"/>
      <c r="AK163" s="196"/>
      <c r="AL163" s="133"/>
      <c r="AM163" s="341"/>
      <c r="AN163" s="342"/>
      <c r="AO163" s="342"/>
      <c r="AP163" s="342"/>
      <c r="AQ163" s="342"/>
      <c r="AR163" s="342"/>
      <c r="AS163" s="342"/>
      <c r="AT163" s="342"/>
      <c r="AU163" s="342"/>
      <c r="AV163" s="342"/>
      <c r="AW163" s="342"/>
      <c r="AX163" s="342"/>
      <c r="AY163" s="342"/>
      <c r="AZ163" s="342"/>
      <c r="BA163" s="342"/>
    </row>
    <row r="164" spans="1:53" s="134" customFormat="1" ht="12">
      <c r="A164" s="133"/>
      <c r="B164" s="343" t="s">
        <v>238</v>
      </c>
      <c r="C164" s="171" t="s">
        <v>239</v>
      </c>
      <c r="D164" s="148"/>
      <c r="E164" s="225"/>
      <c r="F164" s="148"/>
      <c r="G164" s="148"/>
      <c r="H164" s="225"/>
      <c r="I164" s="225"/>
      <c r="J164" s="225"/>
      <c r="K164" s="225"/>
      <c r="L164" s="225"/>
      <c r="M164" s="225"/>
      <c r="N164" s="225"/>
      <c r="O164" s="225"/>
      <c r="P164" s="225"/>
      <c r="Q164" s="225"/>
      <c r="R164" s="225"/>
      <c r="S164" s="225"/>
      <c r="T164" s="225"/>
      <c r="U164" s="225"/>
      <c r="V164" s="225"/>
      <c r="W164" s="225"/>
      <c r="X164" s="225"/>
      <c r="Y164" s="225"/>
      <c r="Z164" s="225"/>
      <c r="AA164" s="225"/>
      <c r="AB164" s="225"/>
      <c r="AC164" s="225"/>
      <c r="AD164" s="225"/>
      <c r="AE164" s="225"/>
      <c r="AF164" s="225"/>
      <c r="AG164" s="225"/>
      <c r="AH164" s="225"/>
      <c r="AI164" s="225"/>
      <c r="AJ164" s="225"/>
      <c r="AK164" s="149"/>
      <c r="AL164" s="133"/>
      <c r="AT164" s="139"/>
      <c r="AU164" s="139"/>
      <c r="AV164" s="139"/>
      <c r="AW164" s="139"/>
      <c r="AX164" s="139"/>
    </row>
    <row r="165" spans="1:53" ht="22.5" customHeight="1" thickBot="1">
      <c r="A165" s="129"/>
      <c r="B165" s="224" t="s">
        <v>238</v>
      </c>
      <c r="C165" s="841" t="s">
        <v>240</v>
      </c>
      <c r="D165" s="841"/>
      <c r="E165" s="841"/>
      <c r="F165" s="841"/>
      <c r="G165" s="841"/>
      <c r="H165" s="841"/>
      <c r="I165" s="841"/>
      <c r="J165" s="841"/>
      <c r="K165" s="841"/>
      <c r="L165" s="841"/>
      <c r="M165" s="841"/>
      <c r="N165" s="841"/>
      <c r="O165" s="841"/>
      <c r="P165" s="841"/>
      <c r="Q165" s="841"/>
      <c r="R165" s="841"/>
      <c r="S165" s="841"/>
      <c r="T165" s="841"/>
      <c r="U165" s="841"/>
      <c r="V165" s="841"/>
      <c r="W165" s="841"/>
      <c r="X165" s="841"/>
      <c r="Y165" s="841"/>
      <c r="Z165" s="841"/>
      <c r="AA165" s="841"/>
      <c r="AB165" s="841"/>
      <c r="AC165" s="841"/>
      <c r="AD165" s="841"/>
      <c r="AE165" s="841"/>
      <c r="AF165" s="841"/>
      <c r="AG165" s="841"/>
      <c r="AH165" s="841"/>
      <c r="AI165" s="841"/>
      <c r="AJ165" s="841"/>
      <c r="AK165" s="841"/>
      <c r="AL165" s="129"/>
      <c r="AT165" s="140"/>
      <c r="AU165" s="140"/>
      <c r="AV165" s="140"/>
      <c r="AW165" s="140"/>
      <c r="AX165" s="140"/>
    </row>
    <row r="166" spans="1:53" s="134" customFormat="1" ht="15.75" customHeight="1" thickBot="1">
      <c r="A166" s="133"/>
      <c r="B166" s="148"/>
      <c r="C166" s="172"/>
      <c r="D166" s="172"/>
      <c r="E166" s="172"/>
      <c r="F166" s="172"/>
      <c r="G166" s="172"/>
      <c r="H166" s="172"/>
      <c r="I166" s="172"/>
      <c r="J166" s="172"/>
      <c r="K166" s="172"/>
      <c r="L166" s="172"/>
      <c r="M166" s="172"/>
      <c r="N166" s="172"/>
      <c r="O166" s="172"/>
      <c r="P166" s="172"/>
      <c r="Q166" s="172"/>
      <c r="R166" s="172"/>
      <c r="S166" s="172"/>
      <c r="T166" s="172"/>
      <c r="U166" s="172"/>
      <c r="V166" s="172"/>
      <c r="W166" s="172"/>
      <c r="X166" s="172"/>
      <c r="Y166" s="172"/>
      <c r="Z166" s="172"/>
      <c r="AA166" s="172"/>
      <c r="AB166" s="172"/>
      <c r="AC166" s="172"/>
      <c r="AD166" s="172"/>
      <c r="AE166" s="172"/>
      <c r="AF166" s="172"/>
      <c r="AG166" s="172"/>
      <c r="AH166" s="172"/>
      <c r="AI166" s="172"/>
      <c r="AJ166" s="172"/>
      <c r="AK166" s="293" t="str">
        <f>IF(COUNTA(E170,H170,K170,T171,AA171)=5,"○","×")</f>
        <v>○</v>
      </c>
      <c r="AL166" s="133"/>
      <c r="AM166" s="341"/>
      <c r="AN166" s="342"/>
      <c r="AO166" s="342"/>
      <c r="AP166" s="342"/>
      <c r="AQ166" s="342"/>
      <c r="AR166" s="342"/>
      <c r="AS166" s="342"/>
      <c r="AT166" s="342"/>
      <c r="AU166" s="342"/>
      <c r="AV166" s="342"/>
      <c r="AW166" s="342"/>
      <c r="AX166" s="342"/>
      <c r="AY166" s="342"/>
      <c r="AZ166" s="342"/>
      <c r="BA166" s="342"/>
    </row>
    <row r="167" spans="1:53" ht="5.25" customHeight="1">
      <c r="A167" s="129"/>
      <c r="B167" s="344"/>
      <c r="C167" s="345"/>
      <c r="D167" s="345"/>
      <c r="E167" s="345"/>
      <c r="F167" s="345"/>
      <c r="G167" s="345"/>
      <c r="H167" s="345"/>
      <c r="I167" s="345"/>
      <c r="J167" s="345"/>
      <c r="K167" s="345"/>
      <c r="L167" s="345"/>
      <c r="M167" s="345"/>
      <c r="N167" s="345"/>
      <c r="O167" s="345"/>
      <c r="P167" s="345"/>
      <c r="Q167" s="345"/>
      <c r="R167" s="345"/>
      <c r="S167" s="345"/>
      <c r="T167" s="345"/>
      <c r="U167" s="345"/>
      <c r="V167" s="345"/>
      <c r="W167" s="345"/>
      <c r="X167" s="345"/>
      <c r="Y167" s="345"/>
      <c r="Z167" s="345"/>
      <c r="AA167" s="345"/>
      <c r="AB167" s="345"/>
      <c r="AC167" s="345"/>
      <c r="AD167" s="345"/>
      <c r="AE167" s="345"/>
      <c r="AF167" s="345"/>
      <c r="AG167" s="345"/>
      <c r="AH167" s="345"/>
      <c r="AI167" s="345"/>
      <c r="AJ167" s="345"/>
      <c r="AK167" s="346"/>
      <c r="AL167" s="129"/>
      <c r="AY167" s="140"/>
    </row>
    <row r="168" spans="1:53" ht="67.5" customHeight="1">
      <c r="A168" s="129"/>
      <c r="B168" s="347" t="s">
        <v>241</v>
      </c>
      <c r="C168" s="840" t="s">
        <v>242</v>
      </c>
      <c r="D168" s="840"/>
      <c r="E168" s="840"/>
      <c r="F168" s="840"/>
      <c r="G168" s="840"/>
      <c r="H168" s="840"/>
      <c r="I168" s="840"/>
      <c r="J168" s="840"/>
      <c r="K168" s="840"/>
      <c r="L168" s="840"/>
      <c r="M168" s="840"/>
      <c r="N168" s="840"/>
      <c r="O168" s="840"/>
      <c r="P168" s="840"/>
      <c r="Q168" s="840"/>
      <c r="R168" s="840"/>
      <c r="S168" s="840"/>
      <c r="T168" s="840"/>
      <c r="U168" s="840"/>
      <c r="V168" s="840"/>
      <c r="W168" s="840"/>
      <c r="X168" s="840"/>
      <c r="Y168" s="840"/>
      <c r="Z168" s="840"/>
      <c r="AA168" s="840"/>
      <c r="AB168" s="840"/>
      <c r="AC168" s="840"/>
      <c r="AD168" s="840"/>
      <c r="AE168" s="840"/>
      <c r="AF168" s="840"/>
      <c r="AG168" s="840"/>
      <c r="AH168" s="840"/>
      <c r="AI168" s="840"/>
      <c r="AJ168" s="840"/>
      <c r="AK168" s="348"/>
      <c r="AL168" s="129"/>
    </row>
    <row r="169" spans="1:53" ht="7.5" customHeight="1">
      <c r="A169" s="129"/>
      <c r="B169" s="347"/>
      <c r="C169" s="178"/>
      <c r="D169" s="349"/>
      <c r="E169" s="349"/>
      <c r="F169" s="349"/>
      <c r="G169" s="349"/>
      <c r="H169" s="349"/>
      <c r="I169" s="349"/>
      <c r="J169" s="349"/>
      <c r="K169" s="349"/>
      <c r="L169" s="349"/>
      <c r="M169" s="349"/>
      <c r="N169" s="349"/>
      <c r="O169" s="349"/>
      <c r="P169" s="349"/>
      <c r="Q169" s="349"/>
      <c r="R169" s="349"/>
      <c r="S169" s="349"/>
      <c r="T169" s="349"/>
      <c r="U169" s="349"/>
      <c r="V169" s="349"/>
      <c r="W169" s="349"/>
      <c r="X169" s="349"/>
      <c r="Y169" s="349"/>
      <c r="Z169" s="349"/>
      <c r="AA169" s="349"/>
      <c r="AB169" s="349"/>
      <c r="AC169" s="349"/>
      <c r="AD169" s="349"/>
      <c r="AE169" s="349"/>
      <c r="AF169" s="349"/>
      <c r="AG169" s="349"/>
      <c r="AH169" s="349"/>
      <c r="AI169" s="349"/>
      <c r="AJ169" s="349"/>
      <c r="AK169" s="348"/>
      <c r="AL169" s="129"/>
    </row>
    <row r="170" spans="1:53" s="355" customFormat="1" ht="19.5" customHeight="1">
      <c r="A170" s="350"/>
      <c r="B170" s="351"/>
      <c r="C170" s="352" t="s">
        <v>243</v>
      </c>
      <c r="D170" s="352"/>
      <c r="E170" s="855">
        <v>7</v>
      </c>
      <c r="F170" s="856"/>
      <c r="G170" s="352" t="s">
        <v>244</v>
      </c>
      <c r="H170" s="855" t="s">
        <v>2299</v>
      </c>
      <c r="I170" s="856"/>
      <c r="J170" s="352" t="s">
        <v>245</v>
      </c>
      <c r="K170" s="855" t="s">
        <v>2299</v>
      </c>
      <c r="L170" s="856"/>
      <c r="M170" s="352" t="s">
        <v>246</v>
      </c>
      <c r="N170" s="349"/>
      <c r="O170" s="857" t="s">
        <v>12</v>
      </c>
      <c r="P170" s="857"/>
      <c r="Q170" s="857"/>
      <c r="R170" s="849" t="str">
        <f>IF(H7="","",H7)</f>
        <v>○○ケアサービス</v>
      </c>
      <c r="S170" s="849"/>
      <c r="T170" s="849"/>
      <c r="U170" s="849"/>
      <c r="V170" s="849"/>
      <c r="W170" s="849"/>
      <c r="X170" s="849"/>
      <c r="Y170" s="849"/>
      <c r="Z170" s="849"/>
      <c r="AA170" s="849"/>
      <c r="AB170" s="849"/>
      <c r="AC170" s="849"/>
      <c r="AD170" s="849"/>
      <c r="AE170" s="849"/>
      <c r="AF170" s="849"/>
      <c r="AG170" s="849"/>
      <c r="AH170" s="849"/>
      <c r="AI170" s="849"/>
      <c r="AJ170" s="353"/>
      <c r="AK170" s="354"/>
      <c r="AL170" s="350"/>
    </row>
    <row r="171" spans="1:53" s="355" customFormat="1" ht="15.75" customHeight="1">
      <c r="A171" s="350"/>
      <c r="B171" s="351"/>
      <c r="C171" s="356"/>
      <c r="D171" s="352"/>
      <c r="E171" s="352"/>
      <c r="F171" s="352"/>
      <c r="G171" s="352"/>
      <c r="H171" s="352"/>
      <c r="I171" s="352"/>
      <c r="J171" s="352"/>
      <c r="K171" s="352"/>
      <c r="L171" s="352"/>
      <c r="M171" s="352"/>
      <c r="N171" s="352"/>
      <c r="O171" s="844" t="s">
        <v>247</v>
      </c>
      <c r="P171" s="844"/>
      <c r="Q171" s="844"/>
      <c r="R171" s="845" t="s">
        <v>25</v>
      </c>
      <c r="S171" s="845"/>
      <c r="T171" s="846" t="s">
        <v>2300</v>
      </c>
      <c r="U171" s="846"/>
      <c r="V171" s="846"/>
      <c r="W171" s="846"/>
      <c r="X171" s="846"/>
      <c r="Y171" s="854" t="s">
        <v>27</v>
      </c>
      <c r="Z171" s="854"/>
      <c r="AA171" s="846" t="s">
        <v>2301</v>
      </c>
      <c r="AB171" s="846"/>
      <c r="AC171" s="846"/>
      <c r="AD171" s="846"/>
      <c r="AE171" s="846"/>
      <c r="AF171" s="846"/>
      <c r="AG171" s="846"/>
      <c r="AH171" s="846"/>
      <c r="AI171" s="846"/>
      <c r="AJ171" s="356"/>
      <c r="AK171" s="357"/>
      <c r="AL171" s="350"/>
    </row>
    <row r="172" spans="1:53" ht="7.5" customHeight="1" thickBot="1">
      <c r="A172" s="129"/>
      <c r="B172" s="358"/>
      <c r="C172" s="460"/>
      <c r="D172" s="461"/>
      <c r="E172" s="461"/>
      <c r="F172" s="461"/>
      <c r="G172" s="461"/>
      <c r="H172" s="461"/>
      <c r="I172" s="461"/>
      <c r="J172" s="461"/>
      <c r="K172" s="461"/>
      <c r="L172" s="461"/>
      <c r="M172" s="461"/>
      <c r="N172" s="461"/>
      <c r="O172" s="461"/>
      <c r="P172" s="461"/>
      <c r="Q172" s="461"/>
      <c r="R172" s="461"/>
      <c r="S172" s="461"/>
      <c r="T172" s="461"/>
      <c r="U172" s="461"/>
      <c r="V172" s="461"/>
      <c r="W172" s="461"/>
      <c r="X172" s="461"/>
      <c r="Y172" s="461"/>
      <c r="Z172" s="461"/>
      <c r="AA172" s="461"/>
      <c r="AB172" s="461"/>
      <c r="AC172" s="461"/>
      <c r="AD172" s="461"/>
      <c r="AE172" s="461"/>
      <c r="AF172" s="461"/>
      <c r="AG172" s="461"/>
      <c r="AH172" s="461"/>
      <c r="AI172" s="461"/>
      <c r="AJ172" s="461"/>
      <c r="AK172" s="462"/>
      <c r="AL172" s="454"/>
    </row>
    <row r="173" spans="1:53" ht="7.5" customHeight="1">
      <c r="A173" s="129"/>
      <c r="B173" s="130"/>
      <c r="C173" s="352"/>
      <c r="D173" s="130"/>
      <c r="E173" s="130"/>
      <c r="F173" s="130"/>
      <c r="G173" s="130"/>
      <c r="H173" s="130"/>
      <c r="I173" s="130"/>
      <c r="J173" s="130"/>
      <c r="K173" s="130"/>
      <c r="L173" s="130"/>
      <c r="M173" s="130"/>
      <c r="N173" s="130"/>
      <c r="O173" s="130"/>
      <c r="P173" s="130"/>
      <c r="Q173" s="130"/>
      <c r="R173" s="130"/>
      <c r="S173" s="130"/>
      <c r="T173" s="130"/>
      <c r="U173" s="130"/>
      <c r="V173" s="130"/>
      <c r="W173" s="130"/>
      <c r="X173" s="130"/>
      <c r="Y173" s="130"/>
      <c r="Z173" s="130"/>
      <c r="AA173" s="130"/>
      <c r="AB173" s="130"/>
      <c r="AC173" s="130"/>
      <c r="AD173" s="130"/>
      <c r="AE173" s="130"/>
      <c r="AF173" s="130"/>
      <c r="AG173" s="130"/>
      <c r="AH173" s="130"/>
      <c r="AI173" s="130"/>
      <c r="AJ173" s="130"/>
      <c r="AK173" s="130"/>
      <c r="AL173" s="129"/>
    </row>
    <row r="174" spans="1:53" ht="14.4">
      <c r="A174" s="129"/>
      <c r="B174" s="359" t="s">
        <v>249</v>
      </c>
      <c r="C174" s="360"/>
      <c r="D174" s="133"/>
      <c r="E174" s="133"/>
      <c r="F174" s="132" t="s">
        <v>250</v>
      </c>
      <c r="G174" s="129"/>
      <c r="H174" s="129"/>
      <c r="I174" s="129"/>
      <c r="J174" s="129"/>
      <c r="K174" s="129"/>
      <c r="L174" s="129"/>
      <c r="M174" s="129"/>
      <c r="N174" s="129"/>
      <c r="O174" s="129"/>
      <c r="P174" s="129"/>
      <c r="Q174" s="129"/>
      <c r="R174" s="129"/>
      <c r="S174" s="129"/>
      <c r="T174" s="129"/>
      <c r="U174" s="129"/>
      <c r="V174" s="129"/>
      <c r="W174" s="129"/>
      <c r="X174" s="129"/>
      <c r="Y174" s="129"/>
      <c r="Z174" s="129"/>
      <c r="AA174" s="129"/>
      <c r="AB174" s="129"/>
      <c r="AC174" s="129"/>
      <c r="AD174" s="129"/>
      <c r="AE174" s="129"/>
      <c r="AF174" s="129"/>
      <c r="AG174" s="129"/>
      <c r="AH174" s="129"/>
      <c r="AI174" s="129"/>
      <c r="AJ174" s="129"/>
      <c r="AK174" s="129"/>
      <c r="AL174" s="129"/>
    </row>
    <row r="175" spans="1:53">
      <c r="A175" s="129"/>
      <c r="B175" s="343" t="s">
        <v>100</v>
      </c>
      <c r="C175" s="190" t="s">
        <v>251</v>
      </c>
      <c r="D175" s="129"/>
      <c r="E175" s="129"/>
      <c r="F175" s="129"/>
      <c r="G175" s="129"/>
      <c r="H175" s="129"/>
      <c r="I175" s="129"/>
      <c r="J175" s="129"/>
      <c r="K175" s="129"/>
      <c r="L175" s="129"/>
      <c r="M175" s="129"/>
      <c r="N175" s="129"/>
      <c r="O175" s="129"/>
      <c r="P175" s="129"/>
      <c r="Q175" s="129"/>
      <c r="R175" s="129"/>
      <c r="S175" s="129"/>
      <c r="T175" s="129"/>
      <c r="U175" s="129"/>
      <c r="V175" s="129"/>
      <c r="W175" s="129"/>
      <c r="X175" s="129"/>
      <c r="Y175" s="129"/>
      <c r="Z175" s="129"/>
      <c r="AA175" s="129"/>
      <c r="AB175" s="129"/>
      <c r="AC175" s="129"/>
      <c r="AD175" s="129"/>
      <c r="AE175" s="129"/>
      <c r="AF175" s="129"/>
      <c r="AG175" s="129"/>
      <c r="AH175" s="129"/>
      <c r="AI175" s="129"/>
      <c r="AJ175" s="129"/>
      <c r="AK175" s="129"/>
      <c r="AL175" s="129"/>
    </row>
    <row r="176" spans="1:53">
      <c r="A176" s="129"/>
      <c r="B176" s="343" t="s">
        <v>238</v>
      </c>
      <c r="C176" s="190" t="s">
        <v>252</v>
      </c>
      <c r="D176" s="190"/>
      <c r="E176" s="190"/>
      <c r="F176" s="190"/>
      <c r="G176" s="190"/>
      <c r="H176" s="190"/>
      <c r="I176" s="190"/>
      <c r="J176" s="190"/>
      <c r="K176" s="190"/>
      <c r="L176" s="190"/>
      <c r="M176" s="190"/>
      <c r="N176" s="190"/>
      <c r="O176" s="190"/>
      <c r="P176" s="190"/>
      <c r="Q176" s="190"/>
      <c r="R176" s="190"/>
      <c r="S176" s="190"/>
      <c r="T176" s="190"/>
      <c r="U176" s="190"/>
      <c r="V176" s="190"/>
      <c r="W176" s="190"/>
      <c r="X176" s="190"/>
      <c r="Y176" s="190"/>
      <c r="Z176" s="190"/>
      <c r="AA176" s="190"/>
      <c r="AB176" s="190"/>
      <c r="AC176" s="190"/>
      <c r="AD176" s="190"/>
      <c r="AE176" s="190"/>
      <c r="AF176" s="190"/>
      <c r="AG176" s="190"/>
      <c r="AH176" s="190"/>
      <c r="AI176" s="190"/>
      <c r="AJ176" s="190"/>
      <c r="AK176" s="190"/>
      <c r="AL176" s="129"/>
    </row>
    <row r="177" spans="1:39" ht="8.25" customHeight="1">
      <c r="A177" s="129"/>
      <c r="B177" s="132"/>
      <c r="C177" s="360"/>
      <c r="D177" s="129"/>
      <c r="E177" s="129"/>
      <c r="F177" s="129"/>
      <c r="G177" s="129"/>
      <c r="H177" s="129"/>
      <c r="I177" s="129"/>
      <c r="J177" s="129"/>
      <c r="K177" s="129"/>
      <c r="L177" s="129"/>
      <c r="M177" s="129"/>
      <c r="N177" s="129"/>
      <c r="O177" s="129"/>
      <c r="P177" s="129"/>
      <c r="Q177" s="129"/>
      <c r="R177" s="129"/>
      <c r="S177" s="129"/>
      <c r="T177" s="129"/>
      <c r="U177" s="129"/>
      <c r="V177" s="129"/>
      <c r="W177" s="129"/>
      <c r="X177" s="129"/>
      <c r="Y177" s="129"/>
      <c r="Z177" s="129"/>
      <c r="AA177" s="129"/>
      <c r="AB177" s="129"/>
      <c r="AC177" s="129"/>
      <c r="AD177" s="129"/>
      <c r="AE177" s="129"/>
      <c r="AF177" s="129"/>
      <c r="AG177" s="129"/>
      <c r="AH177" s="129"/>
      <c r="AI177" s="129"/>
      <c r="AJ177" s="129"/>
      <c r="AK177" s="129"/>
      <c r="AL177" s="129"/>
    </row>
    <row r="178" spans="1:39">
      <c r="A178" s="129"/>
      <c r="B178" s="839" t="s">
        <v>65</v>
      </c>
      <c r="C178" s="839"/>
      <c r="D178" s="839"/>
      <c r="E178" s="839"/>
      <c r="F178" s="839"/>
      <c r="G178" s="839"/>
      <c r="H178" s="839"/>
      <c r="I178" s="839"/>
      <c r="J178" s="839"/>
      <c r="K178" s="839"/>
      <c r="L178" s="839"/>
      <c r="M178" s="839"/>
      <c r="N178" s="839"/>
      <c r="O178" s="839"/>
      <c r="P178" s="839"/>
      <c r="Q178" s="839"/>
      <c r="R178" s="839"/>
      <c r="S178" s="839"/>
      <c r="T178" s="839"/>
      <c r="U178" s="839"/>
      <c r="V178" s="839"/>
      <c r="W178" s="839"/>
      <c r="X178" s="839"/>
      <c r="Y178" s="839"/>
      <c r="Z178" s="839"/>
      <c r="AA178" s="839"/>
      <c r="AB178" s="839"/>
      <c r="AC178" s="839"/>
      <c r="AD178" s="839"/>
      <c r="AE178" s="839"/>
      <c r="AF178" s="839"/>
      <c r="AG178" s="839"/>
      <c r="AH178" s="839"/>
      <c r="AI178" s="839"/>
      <c r="AJ178" s="839"/>
      <c r="AK178" s="839"/>
      <c r="AL178" s="129"/>
    </row>
    <row r="179" spans="1:39">
      <c r="A179" s="129"/>
      <c r="B179" s="876" t="s">
        <v>253</v>
      </c>
      <c r="C179" s="647" t="s">
        <v>254</v>
      </c>
      <c r="D179" s="648"/>
      <c r="E179" s="648"/>
      <c r="F179" s="648"/>
      <c r="G179" s="648"/>
      <c r="H179" s="648"/>
      <c r="I179" s="648"/>
      <c r="J179" s="648"/>
      <c r="K179" s="648"/>
      <c r="L179" s="648"/>
      <c r="M179" s="648"/>
      <c r="N179" s="648"/>
      <c r="O179" s="648"/>
      <c r="P179" s="648"/>
      <c r="Q179" s="648"/>
      <c r="R179" s="648"/>
      <c r="S179" s="648"/>
      <c r="T179" s="648"/>
      <c r="U179" s="648"/>
      <c r="V179" s="648"/>
      <c r="W179" s="648"/>
      <c r="X179" s="648"/>
      <c r="Y179" s="648"/>
      <c r="Z179" s="648"/>
      <c r="AA179" s="648"/>
      <c r="AB179" s="648"/>
      <c r="AC179" s="648"/>
      <c r="AD179" s="648"/>
      <c r="AE179" s="648"/>
      <c r="AF179" s="648"/>
      <c r="AG179" s="648"/>
      <c r="AH179" s="648"/>
      <c r="AI179" s="648"/>
      <c r="AJ179" s="869"/>
      <c r="AK179" s="361" t="str">
        <f>Y21</f>
        <v>○</v>
      </c>
      <c r="AL179" s="129"/>
    </row>
    <row r="180" spans="1:39">
      <c r="A180" s="129"/>
      <c r="B180" s="877"/>
      <c r="C180" s="858" t="s">
        <v>255</v>
      </c>
      <c r="D180" s="859"/>
      <c r="E180" s="859"/>
      <c r="F180" s="859"/>
      <c r="G180" s="859"/>
      <c r="H180" s="859"/>
      <c r="I180" s="859"/>
      <c r="J180" s="859"/>
      <c r="K180" s="859"/>
      <c r="L180" s="859"/>
      <c r="M180" s="859"/>
      <c r="N180" s="859"/>
      <c r="O180" s="859"/>
      <c r="P180" s="859"/>
      <c r="Q180" s="859"/>
      <c r="R180" s="859"/>
      <c r="S180" s="859"/>
      <c r="T180" s="859"/>
      <c r="U180" s="859"/>
      <c r="V180" s="859"/>
      <c r="W180" s="859"/>
      <c r="X180" s="859"/>
      <c r="Y180" s="859"/>
      <c r="Z180" s="859"/>
      <c r="AA180" s="859"/>
      <c r="AB180" s="859"/>
      <c r="AC180" s="859"/>
      <c r="AD180" s="859"/>
      <c r="AE180" s="859"/>
      <c r="AF180" s="859"/>
      <c r="AG180" s="859"/>
      <c r="AH180" s="859"/>
      <c r="AI180" s="859"/>
      <c r="AJ180" s="860"/>
      <c r="AK180" s="361" t="str">
        <f>IF(Y25="○","○",IF(AA25="○","○",""))</f>
        <v>○</v>
      </c>
      <c r="AL180" s="129"/>
    </row>
    <row r="181" spans="1:39">
      <c r="A181" s="129"/>
      <c r="B181" s="362" t="s">
        <v>256</v>
      </c>
      <c r="C181" s="870" t="s">
        <v>257</v>
      </c>
      <c r="D181" s="871"/>
      <c r="E181" s="871"/>
      <c r="F181" s="871"/>
      <c r="G181" s="871"/>
      <c r="H181" s="871"/>
      <c r="I181" s="871"/>
      <c r="J181" s="871"/>
      <c r="K181" s="871"/>
      <c r="L181" s="871"/>
      <c r="M181" s="871"/>
      <c r="N181" s="871"/>
      <c r="O181" s="871"/>
      <c r="P181" s="871"/>
      <c r="Q181" s="871"/>
      <c r="R181" s="871"/>
      <c r="S181" s="871"/>
      <c r="T181" s="871"/>
      <c r="U181" s="871"/>
      <c r="V181" s="871"/>
      <c r="W181" s="871"/>
      <c r="X181" s="871"/>
      <c r="Y181" s="871"/>
      <c r="Z181" s="871"/>
      <c r="AA181" s="871"/>
      <c r="AB181" s="871"/>
      <c r="AC181" s="871"/>
      <c r="AD181" s="871"/>
      <c r="AE181" s="871"/>
      <c r="AF181" s="871"/>
      <c r="AG181" s="871"/>
      <c r="AH181" s="871"/>
      <c r="AI181" s="871"/>
      <c r="AJ181" s="872"/>
      <c r="AK181" s="361" t="str">
        <f>Y36</f>
        <v>○</v>
      </c>
      <c r="AL181" s="129"/>
    </row>
    <row r="182" spans="1:39" ht="9" customHeight="1">
      <c r="A182" s="129"/>
      <c r="B182" s="129"/>
      <c r="C182" s="129"/>
      <c r="D182" s="129"/>
      <c r="E182" s="129"/>
      <c r="F182" s="129"/>
      <c r="G182" s="129"/>
      <c r="H182" s="129"/>
      <c r="I182" s="129"/>
      <c r="J182" s="129"/>
      <c r="K182" s="129"/>
      <c r="L182" s="129"/>
      <c r="M182" s="129"/>
      <c r="N182" s="129"/>
      <c r="O182" s="129"/>
      <c r="P182" s="129"/>
      <c r="Q182" s="129"/>
      <c r="R182" s="129"/>
      <c r="S182" s="129"/>
      <c r="T182" s="129"/>
      <c r="U182" s="129"/>
      <c r="V182" s="129"/>
      <c r="W182" s="129"/>
      <c r="X182" s="129"/>
      <c r="Y182" s="129"/>
      <c r="Z182" s="129"/>
      <c r="AA182" s="129"/>
      <c r="AB182" s="129"/>
      <c r="AC182" s="129"/>
      <c r="AD182" s="129"/>
      <c r="AE182" s="129"/>
      <c r="AF182" s="129"/>
      <c r="AG182" s="129"/>
      <c r="AH182" s="129"/>
      <c r="AI182" s="129"/>
      <c r="AJ182" s="129"/>
      <c r="AK182" s="129"/>
      <c r="AL182" s="129"/>
    </row>
    <row r="183" spans="1:39">
      <c r="A183" s="129"/>
      <c r="B183" s="839" t="s">
        <v>258</v>
      </c>
      <c r="C183" s="839"/>
      <c r="D183" s="839"/>
      <c r="E183" s="839"/>
      <c r="F183" s="839"/>
      <c r="G183" s="839"/>
      <c r="H183" s="839"/>
      <c r="I183" s="839"/>
      <c r="J183" s="839"/>
      <c r="K183" s="839"/>
      <c r="L183" s="839"/>
      <c r="M183" s="839"/>
      <c r="N183" s="839"/>
      <c r="O183" s="839"/>
      <c r="P183" s="839"/>
      <c r="Q183" s="839"/>
      <c r="R183" s="839"/>
      <c r="S183" s="839"/>
      <c r="T183" s="839"/>
      <c r="U183" s="839"/>
      <c r="V183" s="839"/>
      <c r="W183" s="839"/>
      <c r="X183" s="839"/>
      <c r="Y183" s="839"/>
      <c r="Z183" s="839"/>
      <c r="AA183" s="839"/>
      <c r="AB183" s="839"/>
      <c r="AC183" s="839"/>
      <c r="AD183" s="839"/>
      <c r="AE183" s="839"/>
      <c r="AF183" s="839"/>
      <c r="AG183" s="839"/>
      <c r="AH183" s="839"/>
      <c r="AI183" s="839"/>
      <c r="AJ183" s="839"/>
      <c r="AK183" s="839"/>
      <c r="AL183" s="129"/>
    </row>
    <row r="184" spans="1:39" ht="13.5" customHeight="1">
      <c r="A184" s="129"/>
      <c r="B184" s="363" t="s">
        <v>253</v>
      </c>
      <c r="C184" s="647" t="s">
        <v>259</v>
      </c>
      <c r="D184" s="648"/>
      <c r="E184" s="648"/>
      <c r="F184" s="648"/>
      <c r="G184" s="648"/>
      <c r="H184" s="648"/>
      <c r="I184" s="649"/>
      <c r="J184" s="850" t="s">
        <v>260</v>
      </c>
      <c r="K184" s="850"/>
      <c r="L184" s="850"/>
      <c r="M184" s="850"/>
      <c r="N184" s="850"/>
      <c r="O184" s="850"/>
      <c r="P184" s="850"/>
      <c r="Q184" s="850"/>
      <c r="R184" s="850"/>
      <c r="S184" s="850"/>
      <c r="T184" s="850"/>
      <c r="U184" s="850"/>
      <c r="V184" s="850"/>
      <c r="W184" s="850"/>
      <c r="X184" s="850"/>
      <c r="Y184" s="850"/>
      <c r="Z184" s="850"/>
      <c r="AA184" s="850"/>
      <c r="AB184" s="850"/>
      <c r="AC184" s="850"/>
      <c r="AD184" s="850"/>
      <c r="AE184" s="850"/>
      <c r="AF184" s="850"/>
      <c r="AG184" s="850"/>
      <c r="AH184" s="850"/>
      <c r="AI184" s="850"/>
      <c r="AJ184" s="851"/>
      <c r="AK184" s="361" t="str">
        <f>AH61</f>
        <v>○</v>
      </c>
      <c r="AL184" s="129"/>
    </row>
    <row r="185" spans="1:39" ht="27.75" customHeight="1">
      <c r="A185" s="129"/>
      <c r="B185" s="861" t="s">
        <v>256</v>
      </c>
      <c r="C185" s="850" t="s">
        <v>261</v>
      </c>
      <c r="D185" s="850"/>
      <c r="E185" s="850"/>
      <c r="F185" s="850"/>
      <c r="G185" s="850"/>
      <c r="H185" s="850"/>
      <c r="I185" s="850"/>
      <c r="J185" s="852" t="s">
        <v>262</v>
      </c>
      <c r="K185" s="852"/>
      <c r="L185" s="852"/>
      <c r="M185" s="852"/>
      <c r="N185" s="852"/>
      <c r="O185" s="852"/>
      <c r="P185" s="852"/>
      <c r="Q185" s="852"/>
      <c r="R185" s="852"/>
      <c r="S185" s="852"/>
      <c r="T185" s="852"/>
      <c r="U185" s="852"/>
      <c r="V185" s="852"/>
      <c r="W185" s="852"/>
      <c r="X185" s="852"/>
      <c r="Y185" s="852"/>
      <c r="Z185" s="852"/>
      <c r="AA185" s="852"/>
      <c r="AB185" s="852"/>
      <c r="AC185" s="852"/>
      <c r="AD185" s="852"/>
      <c r="AE185" s="852"/>
      <c r="AF185" s="852"/>
      <c r="AG185" s="852"/>
      <c r="AH185" s="852"/>
      <c r="AI185" s="852"/>
      <c r="AJ185" s="853"/>
      <c r="AK185" s="361" t="str">
        <f>IF('別紙様式3-2（４・５月）'!AF6="", "", AB67)</f>
        <v>○</v>
      </c>
      <c r="AL185" s="129"/>
    </row>
    <row r="186" spans="1:39" ht="27" customHeight="1">
      <c r="A186" s="129"/>
      <c r="B186" s="861"/>
      <c r="C186" s="850"/>
      <c r="D186" s="850"/>
      <c r="E186" s="850"/>
      <c r="F186" s="850"/>
      <c r="G186" s="850"/>
      <c r="H186" s="850"/>
      <c r="I186" s="850"/>
      <c r="J186" s="852" t="s">
        <v>263</v>
      </c>
      <c r="K186" s="852"/>
      <c r="L186" s="852"/>
      <c r="M186" s="852"/>
      <c r="N186" s="852"/>
      <c r="O186" s="852"/>
      <c r="P186" s="852"/>
      <c r="Q186" s="852"/>
      <c r="R186" s="852"/>
      <c r="S186" s="852"/>
      <c r="T186" s="852"/>
      <c r="U186" s="852"/>
      <c r="V186" s="852"/>
      <c r="W186" s="852"/>
      <c r="X186" s="852"/>
      <c r="Y186" s="852"/>
      <c r="Z186" s="852"/>
      <c r="AA186" s="852"/>
      <c r="AB186" s="852"/>
      <c r="AC186" s="852"/>
      <c r="AD186" s="852"/>
      <c r="AE186" s="852"/>
      <c r="AF186" s="852"/>
      <c r="AG186" s="852"/>
      <c r="AH186" s="852"/>
      <c r="AI186" s="852"/>
      <c r="AJ186" s="853"/>
      <c r="AK186" s="361" t="str">
        <f>AC71</f>
        <v>○</v>
      </c>
      <c r="AL186" s="129"/>
    </row>
    <row r="187" spans="1:39">
      <c r="A187" s="129"/>
      <c r="B187" s="861"/>
      <c r="C187" s="850"/>
      <c r="D187" s="850"/>
      <c r="E187" s="850"/>
      <c r="F187" s="850"/>
      <c r="G187" s="850"/>
      <c r="H187" s="850"/>
      <c r="I187" s="850"/>
      <c r="J187" s="850" t="s">
        <v>264</v>
      </c>
      <c r="K187" s="850"/>
      <c r="L187" s="850"/>
      <c r="M187" s="850"/>
      <c r="N187" s="850"/>
      <c r="O187" s="850"/>
      <c r="P187" s="850"/>
      <c r="Q187" s="850"/>
      <c r="R187" s="850"/>
      <c r="S187" s="850"/>
      <c r="T187" s="850"/>
      <c r="U187" s="850"/>
      <c r="V187" s="850"/>
      <c r="W187" s="850"/>
      <c r="X187" s="850"/>
      <c r="Y187" s="850"/>
      <c r="Z187" s="850"/>
      <c r="AA187" s="850"/>
      <c r="AB187" s="850"/>
      <c r="AC187" s="850"/>
      <c r="AD187" s="850"/>
      <c r="AE187" s="850"/>
      <c r="AF187" s="850"/>
      <c r="AG187" s="850"/>
      <c r="AH187" s="850"/>
      <c r="AI187" s="850"/>
      <c r="AJ187" s="851"/>
      <c r="AK187" s="361" t="str">
        <f>AI74</f>
        <v>○</v>
      </c>
      <c r="AL187" s="129"/>
    </row>
    <row r="188" spans="1:39">
      <c r="A188" s="129"/>
      <c r="B188" s="861"/>
      <c r="C188" s="850"/>
      <c r="D188" s="850"/>
      <c r="E188" s="850"/>
      <c r="F188" s="850"/>
      <c r="G188" s="850"/>
      <c r="H188" s="850"/>
      <c r="I188" s="850"/>
      <c r="J188" s="852" t="s">
        <v>265</v>
      </c>
      <c r="K188" s="852"/>
      <c r="L188" s="852"/>
      <c r="M188" s="852"/>
      <c r="N188" s="852"/>
      <c r="O188" s="852"/>
      <c r="P188" s="852"/>
      <c r="Q188" s="852"/>
      <c r="R188" s="852"/>
      <c r="S188" s="852"/>
      <c r="T188" s="852"/>
      <c r="U188" s="852"/>
      <c r="V188" s="852"/>
      <c r="W188" s="852"/>
      <c r="X188" s="852"/>
      <c r="Y188" s="852"/>
      <c r="Z188" s="852"/>
      <c r="AA188" s="852"/>
      <c r="AB188" s="852"/>
      <c r="AC188" s="852"/>
      <c r="AD188" s="852"/>
      <c r="AE188" s="852"/>
      <c r="AF188" s="852"/>
      <c r="AG188" s="852"/>
      <c r="AH188" s="852"/>
      <c r="AI188" s="852"/>
      <c r="AJ188" s="853"/>
      <c r="AK188" s="361" t="str">
        <f>AI78</f>
        <v>○</v>
      </c>
      <c r="AL188" s="129"/>
    </row>
    <row r="189" spans="1:39" ht="25.5" customHeight="1">
      <c r="A189" s="129"/>
      <c r="B189" s="861" t="s">
        <v>266</v>
      </c>
      <c r="C189" s="862" t="s">
        <v>267</v>
      </c>
      <c r="D189" s="862"/>
      <c r="E189" s="862"/>
      <c r="F189" s="862"/>
      <c r="G189" s="862"/>
      <c r="H189" s="862"/>
      <c r="I189" s="862"/>
      <c r="J189" s="863" t="s">
        <v>268</v>
      </c>
      <c r="K189" s="863"/>
      <c r="L189" s="863"/>
      <c r="M189" s="863"/>
      <c r="N189" s="863"/>
      <c r="O189" s="863"/>
      <c r="P189" s="863"/>
      <c r="Q189" s="863"/>
      <c r="R189" s="863"/>
      <c r="S189" s="863"/>
      <c r="T189" s="863"/>
      <c r="U189" s="863"/>
      <c r="V189" s="863"/>
      <c r="W189" s="863"/>
      <c r="X189" s="863"/>
      <c r="Y189" s="863"/>
      <c r="Z189" s="863"/>
      <c r="AA189" s="863"/>
      <c r="AB189" s="863"/>
      <c r="AC189" s="863"/>
      <c r="AD189" s="863"/>
      <c r="AE189" s="863"/>
      <c r="AF189" s="863"/>
      <c r="AG189" s="863"/>
      <c r="AH189" s="863"/>
      <c r="AI189" s="863"/>
      <c r="AJ189" s="864"/>
      <c r="AK189" s="361" t="str">
        <f>IF(AM82=TRUE,"",IF(AI84="該当",IF(AND(T89="○",T95="○"),"○","×"),""))</f>
        <v/>
      </c>
      <c r="AL189" s="129"/>
      <c r="AM189" s="292"/>
    </row>
    <row r="190" spans="1:39" ht="25.5" customHeight="1">
      <c r="A190" s="129"/>
      <c r="B190" s="861"/>
      <c r="C190" s="862"/>
      <c r="D190" s="862"/>
      <c r="E190" s="862"/>
      <c r="F190" s="862"/>
      <c r="G190" s="862"/>
      <c r="H190" s="862"/>
      <c r="I190" s="862"/>
      <c r="J190" s="863" t="s">
        <v>269</v>
      </c>
      <c r="K190" s="863"/>
      <c r="L190" s="863"/>
      <c r="M190" s="863"/>
      <c r="N190" s="863"/>
      <c r="O190" s="863"/>
      <c r="P190" s="863"/>
      <c r="Q190" s="863"/>
      <c r="R190" s="863"/>
      <c r="S190" s="863"/>
      <c r="T190" s="863"/>
      <c r="U190" s="863"/>
      <c r="V190" s="863"/>
      <c r="W190" s="863"/>
      <c r="X190" s="863"/>
      <c r="Y190" s="863"/>
      <c r="Z190" s="863"/>
      <c r="AA190" s="863"/>
      <c r="AB190" s="863"/>
      <c r="AC190" s="863"/>
      <c r="AD190" s="863"/>
      <c r="AE190" s="863"/>
      <c r="AF190" s="863"/>
      <c r="AG190" s="863"/>
      <c r="AH190" s="863"/>
      <c r="AI190" s="863"/>
      <c r="AJ190" s="864"/>
      <c r="AK190" s="361" t="str">
        <f>IF(AM82=TRUE,"",IF(AI86="該当",IF(OR(T89="○",T95="○"),"○","×"),""))</f>
        <v/>
      </c>
      <c r="AL190" s="129"/>
    </row>
    <row r="191" spans="1:39" ht="15" customHeight="1">
      <c r="A191" s="129"/>
      <c r="B191" s="364" t="s">
        <v>270</v>
      </c>
      <c r="C191" s="862" t="s">
        <v>271</v>
      </c>
      <c r="D191" s="862"/>
      <c r="E191" s="862"/>
      <c r="F191" s="862"/>
      <c r="G191" s="862"/>
      <c r="H191" s="862"/>
      <c r="I191" s="862"/>
      <c r="J191" s="863" t="s">
        <v>272</v>
      </c>
      <c r="K191" s="863"/>
      <c r="L191" s="863"/>
      <c r="M191" s="863"/>
      <c r="N191" s="863"/>
      <c r="O191" s="863"/>
      <c r="P191" s="863"/>
      <c r="Q191" s="863"/>
      <c r="R191" s="863"/>
      <c r="S191" s="863"/>
      <c r="T191" s="863"/>
      <c r="U191" s="863"/>
      <c r="V191" s="863"/>
      <c r="W191" s="863"/>
      <c r="X191" s="863"/>
      <c r="Y191" s="863"/>
      <c r="Z191" s="863"/>
      <c r="AA191" s="863"/>
      <c r="AB191" s="863"/>
      <c r="AC191" s="863"/>
      <c r="AD191" s="863"/>
      <c r="AE191" s="863"/>
      <c r="AF191" s="863"/>
      <c r="AG191" s="863"/>
      <c r="AH191" s="863"/>
      <c r="AI191" s="863"/>
      <c r="AJ191" s="864"/>
      <c r="AK191" s="361" t="str">
        <f>S107</f>
        <v/>
      </c>
      <c r="AL191" s="129"/>
    </row>
    <row r="192" spans="1:39" ht="37.5" customHeight="1">
      <c r="A192" s="129"/>
      <c r="B192" s="364" t="s">
        <v>273</v>
      </c>
      <c r="C192" s="862" t="s">
        <v>274</v>
      </c>
      <c r="D192" s="862"/>
      <c r="E192" s="862"/>
      <c r="F192" s="862"/>
      <c r="G192" s="862"/>
      <c r="H192" s="862"/>
      <c r="I192" s="862"/>
      <c r="J192" s="863" t="s">
        <v>275</v>
      </c>
      <c r="K192" s="863"/>
      <c r="L192" s="863"/>
      <c r="M192" s="863"/>
      <c r="N192" s="863"/>
      <c r="O192" s="863"/>
      <c r="P192" s="863"/>
      <c r="Q192" s="863"/>
      <c r="R192" s="863"/>
      <c r="S192" s="863"/>
      <c r="T192" s="863"/>
      <c r="U192" s="863"/>
      <c r="V192" s="863"/>
      <c r="W192" s="863"/>
      <c r="X192" s="863"/>
      <c r="Y192" s="863"/>
      <c r="Z192" s="863"/>
      <c r="AA192" s="863"/>
      <c r="AB192" s="863"/>
      <c r="AC192" s="863"/>
      <c r="AD192" s="863"/>
      <c r="AE192" s="863"/>
      <c r="AF192" s="863"/>
      <c r="AG192" s="863"/>
      <c r="AH192" s="863"/>
      <c r="AI192" s="863"/>
      <c r="AJ192" s="864"/>
      <c r="AK192" s="361" t="str">
        <f>IF(OR(AND(S117&lt;&gt;"×",S118&lt;&gt;"×",S119&lt;&gt;"×"),AK121="○"),"○","×")</f>
        <v>×</v>
      </c>
      <c r="AL192" s="129"/>
    </row>
    <row r="193" spans="1:38">
      <c r="A193" s="129"/>
      <c r="B193" s="365" t="s">
        <v>276</v>
      </c>
      <c r="C193" s="847" t="s">
        <v>277</v>
      </c>
      <c r="D193" s="847"/>
      <c r="E193" s="847"/>
      <c r="F193" s="847"/>
      <c r="G193" s="847"/>
      <c r="H193" s="847"/>
      <c r="I193" s="847"/>
      <c r="J193" s="847" t="s">
        <v>278</v>
      </c>
      <c r="K193" s="847"/>
      <c r="L193" s="847"/>
      <c r="M193" s="847"/>
      <c r="N193" s="847"/>
      <c r="O193" s="847"/>
      <c r="P193" s="847"/>
      <c r="Q193" s="847"/>
      <c r="R193" s="847"/>
      <c r="S193" s="847"/>
      <c r="T193" s="847"/>
      <c r="U193" s="847"/>
      <c r="V193" s="847"/>
      <c r="W193" s="847"/>
      <c r="X193" s="847"/>
      <c r="Y193" s="847"/>
      <c r="Z193" s="847"/>
      <c r="AA193" s="847"/>
      <c r="AB193" s="847"/>
      <c r="AC193" s="847"/>
      <c r="AD193" s="847"/>
      <c r="AE193" s="847"/>
      <c r="AF193" s="847"/>
      <c r="AG193" s="847"/>
      <c r="AH193" s="847"/>
      <c r="AI193" s="847"/>
      <c r="AJ193" s="848"/>
      <c r="AK193" s="366" t="str">
        <f>AK135</f>
        <v>○</v>
      </c>
      <c r="AL193" s="129"/>
    </row>
    <row r="194" spans="1:38">
      <c r="A194" s="129"/>
      <c r="B194" s="196"/>
      <c r="C194" s="196"/>
      <c r="D194" s="196"/>
      <c r="E194" s="196"/>
      <c r="F194" s="196"/>
      <c r="G194" s="196"/>
      <c r="H194" s="196"/>
      <c r="I194" s="196"/>
      <c r="J194" s="196"/>
      <c r="K194" s="196"/>
      <c r="L194" s="196"/>
      <c r="M194" s="196"/>
      <c r="N194" s="196"/>
      <c r="O194" s="196"/>
      <c r="P194" s="196"/>
      <c r="Q194" s="196"/>
      <c r="R194" s="196"/>
      <c r="S194" s="196"/>
      <c r="T194" s="196"/>
      <c r="U194" s="196"/>
      <c r="V194" s="196"/>
      <c r="W194" s="196"/>
      <c r="X194" s="196"/>
      <c r="Y194" s="196"/>
      <c r="Z194" s="196"/>
      <c r="AA194" s="196"/>
      <c r="AB194" s="196"/>
      <c r="AC194" s="196"/>
      <c r="AD194" s="196"/>
      <c r="AE194" s="196"/>
      <c r="AF194" s="196"/>
      <c r="AG194" s="196"/>
      <c r="AH194" s="196"/>
      <c r="AI194" s="196"/>
      <c r="AJ194" s="196"/>
      <c r="AK194" s="196"/>
      <c r="AL194" s="129"/>
    </row>
    <row r="195" spans="1:38">
      <c r="B195" s="367"/>
      <c r="C195" s="367"/>
      <c r="D195" s="367"/>
      <c r="E195" s="367"/>
      <c r="F195" s="367"/>
      <c r="G195" s="367"/>
      <c r="H195" s="367"/>
      <c r="I195" s="367"/>
      <c r="J195" s="367"/>
      <c r="K195" s="367"/>
      <c r="L195" s="367"/>
      <c r="M195" s="367"/>
      <c r="N195" s="367"/>
      <c r="O195" s="367"/>
      <c r="P195" s="367"/>
      <c r="Q195" s="367"/>
      <c r="R195" s="367"/>
      <c r="S195" s="367"/>
      <c r="T195" s="367"/>
      <c r="U195" s="367"/>
      <c r="V195" s="367"/>
      <c r="W195" s="367"/>
      <c r="X195" s="367"/>
      <c r="Y195" s="367"/>
      <c r="Z195" s="367"/>
      <c r="AA195" s="367"/>
      <c r="AB195" s="367"/>
      <c r="AC195" s="367"/>
      <c r="AD195" s="367"/>
      <c r="AE195" s="367"/>
      <c r="AF195" s="367"/>
      <c r="AG195" s="367"/>
      <c r="AH195" s="367"/>
      <c r="AI195" s="367"/>
      <c r="AJ195" s="367"/>
      <c r="AK195" s="367"/>
    </row>
    <row r="196" spans="1:38">
      <c r="B196" s="367"/>
      <c r="C196" s="367"/>
      <c r="D196" s="367"/>
      <c r="E196" s="367"/>
      <c r="F196" s="367"/>
      <c r="G196" s="367"/>
      <c r="H196" s="367"/>
      <c r="I196" s="367"/>
      <c r="J196" s="367"/>
      <c r="K196" s="367"/>
      <c r="L196" s="367"/>
      <c r="M196" s="367"/>
      <c r="N196" s="367"/>
      <c r="O196" s="367"/>
      <c r="P196" s="367"/>
      <c r="Q196" s="367"/>
      <c r="R196" s="367"/>
      <c r="S196" s="367"/>
      <c r="T196" s="367"/>
      <c r="U196" s="367"/>
      <c r="V196" s="367"/>
      <c r="W196" s="367"/>
      <c r="X196" s="367"/>
      <c r="Y196" s="367"/>
      <c r="Z196" s="367"/>
      <c r="AA196" s="367"/>
      <c r="AB196" s="367"/>
      <c r="AC196" s="367"/>
      <c r="AD196" s="367"/>
      <c r="AE196" s="367"/>
      <c r="AF196" s="367"/>
      <c r="AG196" s="367"/>
      <c r="AH196" s="367"/>
      <c r="AI196" s="367"/>
      <c r="AJ196" s="367"/>
      <c r="AK196" s="367"/>
    </row>
    <row r="197" spans="1:38">
      <c r="B197" s="367"/>
      <c r="C197" s="367"/>
      <c r="D197" s="367"/>
      <c r="E197" s="367"/>
      <c r="F197" s="367"/>
      <c r="G197" s="367"/>
      <c r="H197" s="367"/>
      <c r="I197" s="367"/>
      <c r="J197" s="367"/>
      <c r="K197" s="367"/>
      <c r="L197" s="367"/>
      <c r="M197" s="367"/>
      <c r="N197" s="367"/>
      <c r="O197" s="367"/>
      <c r="P197" s="367"/>
      <c r="Q197" s="367"/>
      <c r="R197" s="367"/>
      <c r="S197" s="367"/>
      <c r="T197" s="367"/>
      <c r="U197" s="367"/>
      <c r="V197" s="367"/>
      <c r="W197" s="367"/>
      <c r="X197" s="367"/>
      <c r="Y197" s="367"/>
      <c r="Z197" s="367"/>
      <c r="AA197" s="367"/>
      <c r="AB197" s="367"/>
      <c r="AC197" s="367"/>
      <c r="AD197" s="367"/>
      <c r="AE197" s="367"/>
      <c r="AF197" s="367"/>
      <c r="AG197" s="367"/>
      <c r="AH197" s="367"/>
      <c r="AI197" s="367"/>
      <c r="AJ197" s="367"/>
      <c r="AK197" s="367"/>
    </row>
    <row r="198" spans="1:38">
      <c r="B198" s="367"/>
      <c r="C198" s="367"/>
      <c r="D198" s="367"/>
      <c r="E198" s="367"/>
      <c r="F198" s="367"/>
      <c r="G198" s="367"/>
      <c r="H198" s="367"/>
      <c r="I198" s="367"/>
      <c r="J198" s="367"/>
      <c r="K198" s="367"/>
      <c r="L198" s="367"/>
      <c r="M198" s="367"/>
      <c r="N198" s="367"/>
      <c r="O198" s="367"/>
      <c r="P198" s="367"/>
      <c r="Q198" s="367"/>
      <c r="R198" s="367"/>
      <c r="S198" s="367"/>
      <c r="T198" s="367"/>
      <c r="U198" s="367"/>
      <c r="V198" s="367"/>
      <c r="W198" s="367"/>
      <c r="X198" s="367"/>
      <c r="Y198" s="367"/>
      <c r="Z198" s="367"/>
      <c r="AA198" s="367"/>
      <c r="AB198" s="367"/>
      <c r="AC198" s="367"/>
      <c r="AD198" s="367"/>
      <c r="AE198" s="367"/>
      <c r="AF198" s="367"/>
      <c r="AG198" s="367"/>
      <c r="AH198" s="367"/>
      <c r="AI198" s="367"/>
      <c r="AJ198" s="367"/>
      <c r="AK198" s="367"/>
    </row>
    <row r="199" spans="1:38">
      <c r="B199" s="367"/>
      <c r="C199" s="367"/>
      <c r="D199" s="367"/>
      <c r="E199" s="367"/>
      <c r="F199" s="367"/>
      <c r="G199" s="367"/>
      <c r="H199" s="367"/>
      <c r="I199" s="367"/>
      <c r="J199" s="367"/>
      <c r="K199" s="367"/>
      <c r="L199" s="367"/>
      <c r="M199" s="367"/>
      <c r="N199" s="367"/>
      <c r="O199" s="367"/>
      <c r="P199" s="367"/>
      <c r="Q199" s="367"/>
      <c r="R199" s="367"/>
      <c r="S199" s="367"/>
      <c r="T199" s="367"/>
      <c r="U199" s="367"/>
      <c r="V199" s="367"/>
      <c r="W199" s="367"/>
      <c r="X199" s="367"/>
      <c r="Y199" s="367"/>
      <c r="Z199" s="367"/>
      <c r="AA199" s="367"/>
      <c r="AB199" s="367"/>
      <c r="AC199" s="367"/>
      <c r="AD199" s="367"/>
      <c r="AE199" s="367"/>
      <c r="AF199" s="367"/>
      <c r="AG199" s="367"/>
      <c r="AH199" s="367"/>
      <c r="AI199" s="367"/>
      <c r="AJ199" s="367"/>
      <c r="AK199" s="367"/>
    </row>
    <row r="200" spans="1:38">
      <c r="B200" s="367"/>
      <c r="C200" s="367"/>
      <c r="D200" s="367"/>
      <c r="E200" s="367"/>
      <c r="F200" s="367"/>
      <c r="G200" s="367"/>
      <c r="H200" s="367"/>
      <c r="I200" s="367"/>
      <c r="J200" s="367"/>
      <c r="K200" s="367"/>
      <c r="L200" s="367"/>
      <c r="M200" s="367"/>
      <c r="N200" s="367"/>
      <c r="O200" s="367"/>
      <c r="P200" s="367"/>
      <c r="Q200" s="367"/>
      <c r="R200" s="367"/>
      <c r="S200" s="367"/>
      <c r="T200" s="367"/>
      <c r="U200" s="367"/>
      <c r="V200" s="367"/>
      <c r="W200" s="367"/>
      <c r="X200" s="367"/>
      <c r="Y200" s="367"/>
      <c r="Z200" s="367"/>
      <c r="AA200" s="367"/>
      <c r="AB200" s="367"/>
      <c r="AC200" s="367"/>
      <c r="AD200" s="367"/>
      <c r="AE200" s="367"/>
      <c r="AF200" s="367"/>
      <c r="AG200" s="367"/>
      <c r="AH200" s="367"/>
      <c r="AI200" s="367"/>
      <c r="AJ200" s="367"/>
      <c r="AK200" s="367"/>
    </row>
    <row r="201" spans="1:38">
      <c r="B201" s="367"/>
      <c r="C201" s="367"/>
      <c r="D201" s="367"/>
      <c r="E201" s="367"/>
      <c r="F201" s="367"/>
      <c r="G201" s="367"/>
      <c r="H201" s="367"/>
      <c r="I201" s="367"/>
      <c r="J201" s="367"/>
      <c r="K201" s="367"/>
      <c r="L201" s="367"/>
      <c r="M201" s="367"/>
      <c r="N201" s="367"/>
      <c r="O201" s="367"/>
      <c r="P201" s="367"/>
      <c r="Q201" s="367"/>
      <c r="R201" s="367"/>
      <c r="S201" s="367"/>
      <c r="T201" s="367"/>
      <c r="U201" s="367"/>
      <c r="V201" s="367"/>
      <c r="W201" s="367"/>
      <c r="X201" s="367"/>
      <c r="Y201" s="367"/>
      <c r="Z201" s="367"/>
      <c r="AA201" s="367"/>
      <c r="AB201" s="367"/>
      <c r="AC201" s="367"/>
      <c r="AD201" s="367"/>
      <c r="AE201" s="367"/>
      <c r="AF201" s="367"/>
      <c r="AG201" s="367"/>
      <c r="AH201" s="367"/>
      <c r="AI201" s="367"/>
      <c r="AJ201" s="367"/>
      <c r="AK201" s="367"/>
    </row>
    <row r="202" spans="1:38">
      <c r="B202" s="367"/>
      <c r="C202" s="367"/>
      <c r="D202" s="367"/>
      <c r="E202" s="367"/>
      <c r="F202" s="367"/>
      <c r="G202" s="367"/>
      <c r="H202" s="367"/>
      <c r="I202" s="367"/>
      <c r="J202" s="367"/>
      <c r="K202" s="367"/>
      <c r="L202" s="367"/>
      <c r="M202" s="367"/>
      <c r="N202" s="367"/>
      <c r="O202" s="367"/>
      <c r="P202" s="367"/>
      <c r="Q202" s="367"/>
      <c r="R202" s="367"/>
      <c r="S202" s="367"/>
      <c r="T202" s="367"/>
      <c r="U202" s="367"/>
      <c r="V202" s="367"/>
      <c r="W202" s="367"/>
      <c r="X202" s="367"/>
      <c r="Y202" s="367"/>
      <c r="Z202" s="367"/>
      <c r="AA202" s="367"/>
      <c r="AB202" s="367"/>
      <c r="AC202" s="367"/>
      <c r="AD202" s="367"/>
      <c r="AE202" s="367"/>
      <c r="AF202" s="367"/>
      <c r="AG202" s="367"/>
      <c r="AH202" s="367"/>
      <c r="AI202" s="367"/>
      <c r="AJ202" s="367"/>
      <c r="AK202" s="367"/>
    </row>
    <row r="203" spans="1:38">
      <c r="B203" s="367"/>
      <c r="C203" s="367"/>
      <c r="D203" s="367"/>
      <c r="E203" s="367"/>
      <c r="F203" s="367"/>
      <c r="G203" s="367"/>
      <c r="H203" s="367"/>
      <c r="I203" s="367"/>
      <c r="J203" s="367"/>
      <c r="K203" s="367"/>
      <c r="L203" s="367"/>
      <c r="M203" s="367"/>
      <c r="N203" s="367"/>
      <c r="O203" s="367"/>
      <c r="P203" s="367"/>
      <c r="Q203" s="367"/>
      <c r="R203" s="367"/>
      <c r="S203" s="367"/>
      <c r="T203" s="367"/>
      <c r="U203" s="367"/>
      <c r="V203" s="367"/>
      <c r="W203" s="367"/>
      <c r="X203" s="367"/>
      <c r="Y203" s="367"/>
      <c r="Z203" s="367"/>
      <c r="AA203" s="367"/>
      <c r="AB203" s="367"/>
      <c r="AC203" s="367"/>
      <c r="AD203" s="367"/>
      <c r="AE203" s="367"/>
      <c r="AF203" s="367"/>
      <c r="AG203" s="367"/>
      <c r="AH203" s="367"/>
      <c r="AI203" s="367"/>
      <c r="AJ203" s="367"/>
      <c r="AK203" s="367"/>
    </row>
    <row r="204" spans="1:38">
      <c r="B204" s="367"/>
      <c r="C204" s="367"/>
      <c r="D204" s="367"/>
      <c r="E204" s="367"/>
      <c r="F204" s="367"/>
      <c r="G204" s="367"/>
      <c r="H204" s="367"/>
      <c r="I204" s="367"/>
      <c r="J204" s="367"/>
      <c r="K204" s="367"/>
      <c r="L204" s="367"/>
      <c r="M204" s="367"/>
      <c r="N204" s="367"/>
      <c r="O204" s="367"/>
      <c r="P204" s="367"/>
      <c r="Q204" s="367"/>
      <c r="R204" s="367"/>
      <c r="S204" s="367"/>
      <c r="T204" s="367"/>
      <c r="U204" s="367"/>
      <c r="V204" s="367"/>
      <c r="W204" s="367"/>
      <c r="X204" s="367"/>
      <c r="Y204" s="367"/>
      <c r="Z204" s="367"/>
      <c r="AA204" s="367"/>
      <c r="AB204" s="367"/>
      <c r="AC204" s="367"/>
      <c r="AD204" s="367"/>
      <c r="AE204" s="367"/>
      <c r="AF204" s="367"/>
      <c r="AG204" s="367"/>
      <c r="AH204" s="367"/>
      <c r="AI204" s="367"/>
      <c r="AJ204" s="367"/>
      <c r="AK204" s="367"/>
    </row>
    <row r="205" spans="1:38">
      <c r="B205" s="367"/>
      <c r="C205" s="367"/>
      <c r="D205" s="367"/>
      <c r="E205" s="367"/>
      <c r="F205" s="367"/>
      <c r="G205" s="367"/>
      <c r="H205" s="367"/>
      <c r="I205" s="367"/>
      <c r="J205" s="367"/>
      <c r="K205" s="367"/>
      <c r="L205" s="367"/>
      <c r="M205" s="367"/>
      <c r="N205" s="367"/>
      <c r="O205" s="367"/>
      <c r="P205" s="367"/>
      <c r="Q205" s="367"/>
      <c r="R205" s="367"/>
      <c r="S205" s="367"/>
      <c r="T205" s="367"/>
      <c r="U205" s="367"/>
      <c r="V205" s="367"/>
      <c r="W205" s="367"/>
      <c r="X205" s="367"/>
      <c r="Y205" s="367"/>
      <c r="Z205" s="367"/>
      <c r="AA205" s="367"/>
      <c r="AB205" s="367"/>
      <c r="AC205" s="367"/>
      <c r="AD205" s="367"/>
      <c r="AE205" s="367"/>
      <c r="AF205" s="367"/>
      <c r="AG205" s="367"/>
      <c r="AH205" s="367"/>
      <c r="AI205" s="367"/>
      <c r="AJ205" s="367"/>
      <c r="AK205" s="367"/>
    </row>
    <row r="206" spans="1:38">
      <c r="B206" s="367"/>
      <c r="C206" s="367"/>
      <c r="D206" s="367"/>
      <c r="E206" s="367"/>
      <c r="F206" s="367"/>
      <c r="G206" s="367"/>
      <c r="H206" s="367"/>
      <c r="I206" s="367"/>
      <c r="J206" s="367"/>
      <c r="K206" s="367"/>
      <c r="L206" s="367"/>
      <c r="M206" s="367"/>
      <c r="N206" s="367"/>
      <c r="O206" s="367"/>
      <c r="P206" s="367"/>
      <c r="Q206" s="367"/>
      <c r="R206" s="367"/>
      <c r="S206" s="367"/>
      <c r="T206" s="367"/>
      <c r="U206" s="367"/>
      <c r="V206" s="367"/>
      <c r="W206" s="367"/>
      <c r="X206" s="367"/>
      <c r="Y206" s="367"/>
      <c r="Z206" s="367"/>
      <c r="AA206" s="367"/>
      <c r="AB206" s="367"/>
      <c r="AC206" s="367"/>
      <c r="AD206" s="367"/>
      <c r="AE206" s="367"/>
      <c r="AF206" s="367"/>
      <c r="AG206" s="367"/>
      <c r="AH206" s="367"/>
      <c r="AI206" s="367"/>
      <c r="AJ206" s="367"/>
      <c r="AK206" s="367"/>
    </row>
    <row r="207" spans="1:38">
      <c r="B207" s="367"/>
      <c r="C207" s="367"/>
      <c r="D207" s="367"/>
      <c r="E207" s="367"/>
      <c r="F207" s="367"/>
      <c r="G207" s="367"/>
      <c r="H207" s="367"/>
      <c r="I207" s="367"/>
      <c r="J207" s="367"/>
      <c r="K207" s="367"/>
      <c r="L207" s="367"/>
      <c r="M207" s="367"/>
      <c r="N207" s="367"/>
      <c r="O207" s="367"/>
      <c r="P207" s="367"/>
      <c r="Q207" s="367"/>
      <c r="R207" s="367"/>
      <c r="S207" s="367"/>
      <c r="T207" s="367"/>
      <c r="U207" s="367"/>
      <c r="V207" s="367"/>
      <c r="W207" s="367"/>
      <c r="X207" s="367"/>
      <c r="Y207" s="367"/>
      <c r="Z207" s="367"/>
      <c r="AA207" s="367"/>
      <c r="AB207" s="367"/>
      <c r="AC207" s="367"/>
      <c r="AD207" s="367"/>
      <c r="AE207" s="367"/>
      <c r="AF207" s="367"/>
      <c r="AG207" s="367"/>
      <c r="AH207" s="367"/>
      <c r="AI207" s="367"/>
      <c r="AJ207" s="367"/>
      <c r="AK207" s="367"/>
    </row>
    <row r="208" spans="1:38">
      <c r="B208" s="367"/>
      <c r="C208" s="367"/>
      <c r="D208" s="367"/>
      <c r="E208" s="367"/>
      <c r="F208" s="367"/>
      <c r="G208" s="367"/>
      <c r="H208" s="367"/>
      <c r="I208" s="367"/>
      <c r="J208" s="367"/>
      <c r="K208" s="367"/>
      <c r="L208" s="367"/>
      <c r="M208" s="367"/>
      <c r="N208" s="367"/>
      <c r="O208" s="367"/>
      <c r="P208" s="367"/>
      <c r="Q208" s="367"/>
      <c r="R208" s="367"/>
      <c r="S208" s="367"/>
      <c r="T208" s="367"/>
      <c r="U208" s="367"/>
      <c r="V208" s="367"/>
      <c r="W208" s="367"/>
      <c r="X208" s="367"/>
      <c r="Y208" s="367"/>
      <c r="Z208" s="367"/>
      <c r="AA208" s="367"/>
      <c r="AB208" s="367"/>
      <c r="AC208" s="367"/>
      <c r="AD208" s="367"/>
      <c r="AE208" s="367"/>
      <c r="AF208" s="367"/>
      <c r="AG208" s="367"/>
      <c r="AH208" s="367"/>
      <c r="AI208" s="367"/>
      <c r="AJ208" s="367"/>
      <c r="AK208" s="367"/>
    </row>
    <row r="209" spans="3:3">
      <c r="C209" s="367"/>
    </row>
  </sheetData>
  <sheetProtection algorithmName="SHA-512" hashValue="Y1oZy61Jy8exzOKOfqwDtz4JEkwhvkS+gHsByemXJgh3SfAJ/MVLZCTwtKrNdZsvwJvJ0ZuBxqX5liDgpu/C+Q==" saltValue="bZWzLKh2D/4tEaS4rArrsA==" spinCount="100000" sheet="1" formatCells="0" formatColumns="0" formatRows="0"/>
  <dataConsolidate/>
  <mergeCells count="268">
    <mergeCell ref="AM20:BA20"/>
    <mergeCell ref="AM60:BA60"/>
    <mergeCell ref="AM61:BA61"/>
    <mergeCell ref="AN126:BA126"/>
    <mergeCell ref="AM67:BA68"/>
    <mergeCell ref="AC71:AC72"/>
    <mergeCell ref="AM121:BA121"/>
    <mergeCell ref="AM27:BA27"/>
    <mergeCell ref="AM28:BA28"/>
    <mergeCell ref="D66:AH66"/>
    <mergeCell ref="C67:D67"/>
    <mergeCell ref="C71:T71"/>
    <mergeCell ref="U71:Y71"/>
    <mergeCell ref="C72:T72"/>
    <mergeCell ref="U72:Y72"/>
    <mergeCell ref="C73:D76"/>
    <mergeCell ref="B118:Q118"/>
    <mergeCell ref="T118:AF118"/>
    <mergeCell ref="C108:AK108"/>
    <mergeCell ref="B109:B111"/>
    <mergeCell ref="C109:F111"/>
    <mergeCell ref="I109:AK109"/>
    <mergeCell ref="I110:AK110"/>
    <mergeCell ref="I111:AK111"/>
    <mergeCell ref="Q25:V25"/>
    <mergeCell ref="Y25:Y26"/>
    <mergeCell ref="C26:P26"/>
    <mergeCell ref="Q26:V26"/>
    <mergeCell ref="C130:AK130"/>
    <mergeCell ref="B96:B100"/>
    <mergeCell ref="C191:I191"/>
    <mergeCell ref="J191:AJ191"/>
    <mergeCell ref="C192:I192"/>
    <mergeCell ref="J192:AJ192"/>
    <mergeCell ref="F126:AJ126"/>
    <mergeCell ref="AI129:AK129"/>
    <mergeCell ref="AI132:AK132"/>
    <mergeCell ref="C112:AK112"/>
    <mergeCell ref="B117:Q117"/>
    <mergeCell ref="T117:AF117"/>
    <mergeCell ref="B185:B188"/>
    <mergeCell ref="G154:AJ154"/>
    <mergeCell ref="G144:AJ144"/>
    <mergeCell ref="B148:E151"/>
    <mergeCell ref="G147:AJ147"/>
    <mergeCell ref="G146:AJ146"/>
    <mergeCell ref="D125:AI125"/>
    <mergeCell ref="B114:AK114"/>
    <mergeCell ref="B189:B190"/>
    <mergeCell ref="C189:I190"/>
    <mergeCell ref="J189:AJ189"/>
    <mergeCell ref="J190:AJ190"/>
    <mergeCell ref="B183:AK183"/>
    <mergeCell ref="C133:AK133"/>
    <mergeCell ref="B135:E135"/>
    <mergeCell ref="G152:AJ152"/>
    <mergeCell ref="B144:E147"/>
    <mergeCell ref="G159:AJ159"/>
    <mergeCell ref="G140:AK140"/>
    <mergeCell ref="C179:AJ179"/>
    <mergeCell ref="C181:AJ181"/>
    <mergeCell ref="B162:AK162"/>
    <mergeCell ref="G156:AK156"/>
    <mergeCell ref="G157:AJ157"/>
    <mergeCell ref="B179:B180"/>
    <mergeCell ref="C193:I193"/>
    <mergeCell ref="J193:AJ193"/>
    <mergeCell ref="R170:AI170"/>
    <mergeCell ref="J184:AJ184"/>
    <mergeCell ref="C185:I188"/>
    <mergeCell ref="J185:AJ185"/>
    <mergeCell ref="J186:AJ186"/>
    <mergeCell ref="J187:AJ187"/>
    <mergeCell ref="J188:AJ188"/>
    <mergeCell ref="Y171:Z171"/>
    <mergeCell ref="AA171:AI171"/>
    <mergeCell ref="E170:F170"/>
    <mergeCell ref="H170:I170"/>
    <mergeCell ref="K170:L170"/>
    <mergeCell ref="O170:Q170"/>
    <mergeCell ref="C180:AJ180"/>
    <mergeCell ref="B119:Q119"/>
    <mergeCell ref="T119:AF119"/>
    <mergeCell ref="B178:AK178"/>
    <mergeCell ref="C168:AJ168"/>
    <mergeCell ref="C165:AK165"/>
    <mergeCell ref="B156:E159"/>
    <mergeCell ref="G148:AK148"/>
    <mergeCell ref="G158:AJ158"/>
    <mergeCell ref="B140:E143"/>
    <mergeCell ref="G141:AJ141"/>
    <mergeCell ref="G149:AJ149"/>
    <mergeCell ref="G150:AJ150"/>
    <mergeCell ref="G143:AK143"/>
    <mergeCell ref="G145:AK145"/>
    <mergeCell ref="G155:AJ155"/>
    <mergeCell ref="O171:Q171"/>
    <mergeCell ref="R171:S171"/>
    <mergeCell ref="T171:X171"/>
    <mergeCell ref="T62:X62"/>
    <mergeCell ref="B64:AK64"/>
    <mergeCell ref="C62:S62"/>
    <mergeCell ref="H97:H98"/>
    <mergeCell ref="I97:I98"/>
    <mergeCell ref="B107:C107"/>
    <mergeCell ref="D107:Q107"/>
    <mergeCell ref="C88:T88"/>
    <mergeCell ref="C97:C100"/>
    <mergeCell ref="D97:G100"/>
    <mergeCell ref="AI84:AK84"/>
    <mergeCell ref="AI86:AK86"/>
    <mergeCell ref="AF74:AF75"/>
    <mergeCell ref="AG74:AG75"/>
    <mergeCell ref="AH74:AH75"/>
    <mergeCell ref="AI74:AI75"/>
    <mergeCell ref="J97:AK97"/>
    <mergeCell ref="J98:AK98"/>
    <mergeCell ref="H99:H100"/>
    <mergeCell ref="I99:I100"/>
    <mergeCell ref="S99:AK99"/>
    <mergeCell ref="J100:AK100"/>
    <mergeCell ref="B59:AK59"/>
    <mergeCell ref="M82:N82"/>
    <mergeCell ref="O82:AK82"/>
    <mergeCell ref="M103:N103"/>
    <mergeCell ref="O103:AK103"/>
    <mergeCell ref="E67:Z67"/>
    <mergeCell ref="D70:AH70"/>
    <mergeCell ref="U73:Y74"/>
    <mergeCell ref="U75:Y76"/>
    <mergeCell ref="F75:T76"/>
    <mergeCell ref="E73:T74"/>
    <mergeCell ref="Z73:Z74"/>
    <mergeCell ref="Z75:Z76"/>
    <mergeCell ref="AC74:AE75"/>
    <mergeCell ref="AB74:AB75"/>
    <mergeCell ref="C77:D80"/>
    <mergeCell ref="C89:D89"/>
    <mergeCell ref="E89:R89"/>
    <mergeCell ref="C94:R94"/>
    <mergeCell ref="C95:D95"/>
    <mergeCell ref="E95:R95"/>
    <mergeCell ref="D96:AK96"/>
    <mergeCell ref="B60:S60"/>
    <mergeCell ref="T60:X60"/>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C21:P21"/>
    <mergeCell ref="Q21:V21"/>
    <mergeCell ref="Q36:V36"/>
    <mergeCell ref="C40:P40"/>
    <mergeCell ref="Q40:V40"/>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40"/>
    <mergeCell ref="C46:P46"/>
    <mergeCell ref="Q46:V46"/>
    <mergeCell ref="Q41:V41"/>
    <mergeCell ref="C44:P44"/>
    <mergeCell ref="Q44:V44"/>
    <mergeCell ref="F55:AK55"/>
    <mergeCell ref="Q45:V45"/>
    <mergeCell ref="C36:P36"/>
    <mergeCell ref="C49:AK49"/>
    <mergeCell ref="C50:AK50"/>
    <mergeCell ref="C51:AK51"/>
    <mergeCell ref="C41:P41"/>
    <mergeCell ref="C42:P42"/>
    <mergeCell ref="C43:P43"/>
    <mergeCell ref="Q42:V42"/>
    <mergeCell ref="Q43:V43"/>
    <mergeCell ref="C39:P39"/>
    <mergeCell ref="Q39:V39"/>
    <mergeCell ref="C33:AK33"/>
    <mergeCell ref="D19:P19"/>
    <mergeCell ref="Q19:V19"/>
    <mergeCell ref="E20:P20"/>
    <mergeCell ref="Q20:V20"/>
    <mergeCell ref="AB61:AD61"/>
    <mergeCell ref="C184:I184"/>
    <mergeCell ref="G30:J30"/>
    <mergeCell ref="B58:AK58"/>
    <mergeCell ref="B56:E56"/>
    <mergeCell ref="F56:AK56"/>
    <mergeCell ref="C45:P45"/>
    <mergeCell ref="B37:B38"/>
    <mergeCell ref="B53:AK53"/>
    <mergeCell ref="C54:AK54"/>
    <mergeCell ref="C28:P28"/>
    <mergeCell ref="Q28:V28"/>
    <mergeCell ref="AA25:AA28"/>
    <mergeCell ref="B29:B30"/>
    <mergeCell ref="G153:AK153"/>
    <mergeCell ref="B61:S61"/>
    <mergeCell ref="T61:X61"/>
    <mergeCell ref="B55:E55"/>
    <mergeCell ref="B41:B46"/>
    <mergeCell ref="AN153:BA154"/>
    <mergeCell ref="AN157:BA158"/>
    <mergeCell ref="E77:T78"/>
    <mergeCell ref="U77:Y78"/>
    <mergeCell ref="Z77:Z78"/>
    <mergeCell ref="F79:T80"/>
    <mergeCell ref="U79:Y80"/>
    <mergeCell ref="Z79:Z80"/>
    <mergeCell ref="AC78:AE79"/>
    <mergeCell ref="AB78:AB79"/>
    <mergeCell ref="AF78:AF79"/>
    <mergeCell ref="AG78:AG79"/>
    <mergeCell ref="AH78:AH79"/>
    <mergeCell ref="AI78:AI79"/>
    <mergeCell ref="AM78:BA79"/>
    <mergeCell ref="G151:AK151"/>
    <mergeCell ref="B152:E155"/>
    <mergeCell ref="G142:AJ142"/>
    <mergeCell ref="F135:AJ135"/>
    <mergeCell ref="G138:AJ138"/>
    <mergeCell ref="G136:AK136"/>
    <mergeCell ref="B136:E139"/>
    <mergeCell ref="G137:AJ137"/>
    <mergeCell ref="G139:AJ139"/>
    <mergeCell ref="AM21:BA21"/>
    <mergeCell ref="AM98:BA98"/>
    <mergeCell ref="AM100:BA100"/>
    <mergeCell ref="AN135:BA135"/>
    <mergeCell ref="AN137:BA138"/>
    <mergeCell ref="AN141:BA142"/>
    <mergeCell ref="AN145:BA146"/>
    <mergeCell ref="AN149:BA150"/>
    <mergeCell ref="AM74:BA75"/>
    <mergeCell ref="AM36:BA40"/>
  </mergeCells>
  <phoneticPr fontId="8"/>
  <conditionalFormatting sqref="B53:AK54 B55:E56">
    <cfRule type="expression" dxfId="96" priority="67">
      <formula>$Q$46=""</formula>
    </cfRule>
  </conditionalFormatting>
  <conditionalFormatting sqref="B84:AK84">
    <cfRule type="expression" dxfId="95" priority="64">
      <formula>$AI$84=""</formula>
    </cfRule>
  </conditionalFormatting>
  <conditionalFormatting sqref="B86:AK86">
    <cfRule type="expression" dxfId="94" priority="62">
      <formula>$AI$86=""</formula>
    </cfRule>
  </conditionalFormatting>
  <conditionalFormatting sqref="B107:AK112">
    <cfRule type="expression" dxfId="93" priority="61">
      <formula>$AM$106="記入不要"</formula>
    </cfRule>
  </conditionalFormatting>
  <conditionalFormatting sqref="S117">
    <cfRule type="expression" dxfId="92" priority="59">
      <formula>$S$117="○"</formula>
    </cfRule>
  </conditionalFormatting>
  <conditionalFormatting sqref="S118">
    <cfRule type="expression" dxfId="91" priority="58">
      <formula>$S$118="○"</formula>
    </cfRule>
  </conditionalFormatting>
  <conditionalFormatting sqref="S119">
    <cfRule type="expression" dxfId="90" priority="57">
      <formula>$S$119="○"</formula>
    </cfRule>
  </conditionalFormatting>
  <conditionalFormatting sqref="B129:AK130">
    <cfRule type="expression" dxfId="89" priority="52">
      <formula>$AI$129=""</formula>
    </cfRule>
  </conditionalFormatting>
  <conditionalFormatting sqref="B132:AK133">
    <cfRule type="expression" dxfId="88" priority="51">
      <formula>$AI$132=""</formula>
    </cfRule>
  </conditionalFormatting>
  <conditionalFormatting sqref="B84:AK101">
    <cfRule type="expression" dxfId="87" priority="50">
      <formula>$AM$82=TRUE</formula>
    </cfRule>
  </conditionalFormatting>
  <conditionalFormatting sqref="B105:AK112">
    <cfRule type="expression" dxfId="86" priority="49">
      <formula>$AM$103=TRUE</formula>
    </cfRule>
  </conditionalFormatting>
  <conditionalFormatting sqref="B27:Z27">
    <cfRule type="expression" dxfId="85" priority="46">
      <formula>$Y$25="○"</formula>
    </cfRule>
  </conditionalFormatting>
  <conditionalFormatting sqref="Z25:Z26">
    <cfRule type="expression" dxfId="84" priority="43">
      <formula>$Y$25="○"</formula>
    </cfRule>
  </conditionalFormatting>
  <conditionalFormatting sqref="Y25:Y26">
    <cfRule type="expression" dxfId="83" priority="42">
      <formula>$Y$25="○"</formula>
    </cfRule>
  </conditionalFormatting>
  <conditionalFormatting sqref="AA25">
    <cfRule type="expression" dxfId="82" priority="41">
      <formula>$Y$25="○"</formula>
    </cfRule>
  </conditionalFormatting>
  <conditionalFormatting sqref="AB25:AB28">
    <cfRule type="expression" dxfId="81" priority="40">
      <formula>$Y$25="○"</formula>
    </cfRule>
  </conditionalFormatting>
  <conditionalFormatting sqref="AM98:BA98">
    <cfRule type="expression" dxfId="80" priority="34">
      <formula>OR(AND($AM$95=FALSE,$J$98=""),AND($AN$95=TRUE,$J$98&lt;&gt;""))</formula>
    </cfRule>
  </conditionalFormatting>
  <conditionalFormatting sqref="AM100:BA100">
    <cfRule type="expression" dxfId="79" priority="33">
      <formula>OR(AND($AO$95=FALSE,$J$100=""),AND($AO$95=TRUE,$J$100&lt;&gt;""))</formula>
    </cfRule>
  </conditionalFormatting>
  <conditionalFormatting sqref="AM21:BA21">
    <cfRule type="expression" dxfId="78" priority="23">
      <formula>$Y$21="○"</formula>
    </cfRule>
  </conditionalFormatting>
  <conditionalFormatting sqref="AM28:BA28">
    <cfRule type="expression" dxfId="77" priority="6">
      <formula>OR($AK$28&lt;&gt;"×")</formula>
    </cfRule>
  </conditionalFormatting>
  <conditionalFormatting sqref="B28:Z28">
    <cfRule type="expression" dxfId="76" priority="21">
      <formula>$Y$25="○"</formula>
    </cfRule>
  </conditionalFormatting>
  <conditionalFormatting sqref="AM74:BA75">
    <cfRule type="expression" dxfId="75" priority="20">
      <formula>OR($U$71=0,$U$73=0,$AI$74="○")</formula>
    </cfRule>
  </conditionalFormatting>
  <conditionalFormatting sqref="AM78:BA79">
    <cfRule type="expression" dxfId="74" priority="19">
      <formula>OR($U$71=0,$U$77=0,$AI$78="○")</formula>
    </cfRule>
  </conditionalFormatting>
  <conditionalFormatting sqref="B121:AK126">
    <cfRule type="expression" dxfId="73" priority="86">
      <formula>$AM$117&lt;&gt;"×"</formula>
    </cfRule>
  </conditionalFormatting>
  <conditionalFormatting sqref="AM36:BA40">
    <cfRule type="expression" dxfId="72" priority="18">
      <formula>$Y$36="○"</formula>
    </cfRule>
  </conditionalFormatting>
  <conditionalFormatting sqref="AN135:BA135">
    <cfRule type="expression" dxfId="71" priority="87">
      <formula>OR($AI$129="",AND($AI$129="該当",COUNTIF($AM$136:$AM$159,TRUE)&gt;=1))</formula>
    </cfRule>
  </conditionalFormatting>
  <conditionalFormatting sqref="AN137:BA138">
    <cfRule type="expression" dxfId="70" priority="88">
      <formula>OR($AI$132="",AND($AI$132="該当",COUNTIF($AM$136:$AM$139,TRUE)&gt;=1))</formula>
    </cfRule>
  </conditionalFormatting>
  <conditionalFormatting sqref="AN141:BA142">
    <cfRule type="expression" dxfId="69" priority="89">
      <formula>OR($AI$132="",AND($AI$132="該当",COUNTIF($AM$140:$AM$143,TRUE)&gt;=1))</formula>
    </cfRule>
  </conditionalFormatting>
  <conditionalFormatting sqref="AN145:BA146">
    <cfRule type="expression" dxfId="68" priority="90">
      <formula>OR($AI$132="",AND($AI$132="該当",COUNTIF($AM$144:$AM$147,TRUE)&gt;=1))</formula>
    </cfRule>
  </conditionalFormatting>
  <conditionalFormatting sqref="AN149:BA150">
    <cfRule type="expression" dxfId="67" priority="91">
      <formula>OR($AI$132="",AND($AI$132="該当",COUNTIF($AM$148:$AM$151,TRUE)&gt;=1))</formula>
    </cfRule>
  </conditionalFormatting>
  <conditionalFormatting sqref="AN153:BA154">
    <cfRule type="expression" dxfId="66" priority="92">
      <formula>OR($AI$132="",AND($AI$132="該当",COUNTIF($AM$152:$AM$155,TRUE)&gt;=1))</formula>
    </cfRule>
  </conditionalFormatting>
  <conditionalFormatting sqref="AN157:BA158">
    <cfRule type="expression" dxfId="65" priority="93">
      <formula>OR($AI$132="",AND($AI$132="該当",COUNTIF($AM$156:$AM$159,TRUE)&gt;=1))</formula>
    </cfRule>
  </conditionalFormatting>
  <conditionalFormatting sqref="AM20:BA20">
    <cfRule type="expression" dxfId="64" priority="17">
      <formula>$Y$20&lt;&gt;"×"</formula>
    </cfRule>
  </conditionalFormatting>
  <conditionalFormatting sqref="X20:Y20">
    <cfRule type="expression" dxfId="63" priority="15">
      <formula>$Y$20&lt;&gt;"×"</formula>
    </cfRule>
  </conditionalFormatting>
  <conditionalFormatting sqref="AM20:BA21">
    <cfRule type="expression" dxfId="62" priority="14">
      <formula>AND($Y$20&lt;&gt;"×",$Y$21="○")</formula>
    </cfRule>
  </conditionalFormatting>
  <conditionalFormatting sqref="AM60:BA60">
    <cfRule type="expression" dxfId="61" priority="12">
      <formula>$AH$60&lt;&gt;"×"</formula>
    </cfRule>
  </conditionalFormatting>
  <conditionalFormatting sqref="AM60:BA61">
    <cfRule type="expression" dxfId="60" priority="11">
      <formula>AND($AH$60&lt;&gt;"×",$AH$61&lt;&gt;"×")</formula>
    </cfRule>
  </conditionalFormatting>
  <conditionalFormatting sqref="AM61:BA61">
    <cfRule type="expression" dxfId="59" priority="13">
      <formula>$AH$61&lt;&gt;"×"</formula>
    </cfRule>
  </conditionalFormatting>
  <conditionalFormatting sqref="AN126:BA126">
    <cfRule type="expression" dxfId="58" priority="10">
      <formula>OR(AND($AM$126=FALSE),AND($AM$126=TRUE,$F$126&lt;&gt;""))</formula>
    </cfRule>
  </conditionalFormatting>
  <conditionalFormatting sqref="AM67:BA68">
    <cfRule type="expression" dxfId="57" priority="9">
      <formula>$AB$67&lt;&gt;"×"</formula>
    </cfRule>
  </conditionalFormatting>
  <conditionalFormatting sqref="AM121:BA121">
    <cfRule type="expression" dxfId="56" priority="8">
      <formula>OR($AM$117&lt;&gt;"×",$AK$121="○")</formula>
    </cfRule>
  </conditionalFormatting>
  <conditionalFormatting sqref="AK28">
    <cfRule type="expression" dxfId="55" priority="7">
      <formula>$AM$82=TRUE</formula>
    </cfRule>
  </conditionalFormatting>
  <conditionalFormatting sqref="AM27:BA27">
    <cfRule type="expression" dxfId="54" priority="22">
      <formula>OR($Y$25="○",$AA$25="○")</formula>
    </cfRule>
  </conditionalFormatting>
  <conditionalFormatting sqref="AM27:BA28">
    <cfRule type="expression" dxfId="53" priority="5">
      <formula>AND(OR($Y$25="○",$AA$25="○"),$AK$28&lt;&gt;"×")</formula>
    </cfRule>
  </conditionalFormatting>
  <conditionalFormatting sqref="AK179:AK181">
    <cfRule type="expression" dxfId="52" priority="4">
      <formula>AK179=""</formula>
    </cfRule>
  </conditionalFormatting>
  <conditionalFormatting sqref="AK184:AK193">
    <cfRule type="expression" dxfId="51" priority="3">
      <formula>AK184=""</formula>
    </cfRule>
  </conditionalFormatting>
  <conditionalFormatting sqref="F55:AK55">
    <cfRule type="expression" dxfId="50" priority="2">
      <formula>$Q$46=""</formula>
    </cfRule>
  </conditionalFormatting>
  <conditionalFormatting sqref="F56:AK56">
    <cfRule type="expression" dxfId="49" priority="1">
      <formula>$Q$46=""</formula>
    </cfRule>
  </conditionalFormatting>
  <dataValidations count="3">
    <dataValidation imeMode="halfAlpha" allowBlank="1" showInputMessage="1" showErrorMessage="1" sqref="H170:I170 B13 L13 L47:S47 AK164 L15 O15:V15 L16:S16 K170:L170 E170:F170 X21:Y21 AA15:AB15 AE15:AK15" xr:uid="{00000000-0002-0000-0200-000000000000}"/>
    <dataValidation imeMode="hiragana" allowBlank="1" showInputMessage="1" showErrorMessage="1" sqref="T171" xr:uid="{935D08B5-181D-4623-AFDF-8D27AFFA51C4}"/>
    <dataValidation type="list" allowBlank="1" showInputMessage="1" showErrorMessage="1" sqref="N113:P113 N81:P81"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96" fitToHeight="5" orientation="portrait" r:id="rId1"/>
  <headerFooter alignWithMargins="0"/>
  <rowBreaks count="4" manualBreakCount="4">
    <brk id="51" max="37" man="1"/>
    <brk id="102" max="37" man="1"/>
    <brk id="127" max="37" man="1"/>
    <brk id="173"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124</xdr:row>
                    <xdr:rowOff>335280</xdr:rowOff>
                  </from>
                  <to>
                    <xdr:col>2</xdr:col>
                    <xdr:colOff>30480</xdr:colOff>
                    <xdr:row>127</xdr:row>
                    <xdr:rowOff>30480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87</xdr:row>
                    <xdr:rowOff>198120</xdr:rowOff>
                  </from>
                  <to>
                    <xdr:col>3</xdr:col>
                    <xdr:colOff>182880</xdr:colOff>
                    <xdr:row>89</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94</xdr:row>
                    <xdr:rowOff>22860</xdr:rowOff>
                  </from>
                  <to>
                    <xdr:col>3</xdr:col>
                    <xdr:colOff>182880</xdr:colOff>
                    <xdr:row>94</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190500</xdr:colOff>
                    <xdr:row>96</xdr:row>
                    <xdr:rowOff>274320</xdr:rowOff>
                  </from>
                  <to>
                    <xdr:col>8</xdr:col>
                    <xdr:colOff>76200</xdr:colOff>
                    <xdr:row>97</xdr:row>
                    <xdr:rowOff>160020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190500</xdr:colOff>
                    <xdr:row>99</xdr:row>
                    <xdr:rowOff>0</xdr:rowOff>
                  </from>
                  <to>
                    <xdr:col>8</xdr:col>
                    <xdr:colOff>76200</xdr:colOff>
                    <xdr:row>99</xdr:row>
                    <xdr:rowOff>236220</xdr:rowOff>
                  </to>
                </anchor>
              </controlPr>
            </control>
          </mc:Choice>
        </mc:AlternateContent>
        <mc:AlternateContent xmlns:mc="http://schemas.openxmlformats.org/markup-compatibility/2006">
          <mc:Choice Requires="x14">
            <control shapeId="15617" r:id="rId9" name="Check Box 257">
              <controlPr defaultSize="0" autoFill="0" autoLine="0" autoPict="0">
                <anchor moveWithCells="1">
                  <from>
                    <xdr:col>12</xdr:col>
                    <xdr:colOff>83820</xdr:colOff>
                    <xdr:row>102</xdr:row>
                    <xdr:rowOff>22860</xdr:rowOff>
                  </from>
                  <to>
                    <xdr:col>14</xdr:col>
                    <xdr:colOff>0</xdr:colOff>
                    <xdr:row>103</xdr:row>
                    <xdr:rowOff>30480</xdr:rowOff>
                  </to>
                </anchor>
              </controlPr>
            </control>
          </mc:Choice>
        </mc:AlternateContent>
        <mc:AlternateContent xmlns:mc="http://schemas.openxmlformats.org/markup-compatibility/2006">
          <mc:Choice Requires="x14">
            <control shapeId="15618" r:id="rId10" name="Check Box 258">
              <controlPr defaultSize="0" autoFill="0" autoLine="0" autoPict="0">
                <anchor moveWithCells="1">
                  <from>
                    <xdr:col>1</xdr:col>
                    <xdr:colOff>106680</xdr:colOff>
                    <xdr:row>105</xdr:row>
                    <xdr:rowOff>190500</xdr:rowOff>
                  </from>
                  <to>
                    <xdr:col>2</xdr:col>
                    <xdr:colOff>175260</xdr:colOff>
                    <xdr:row>107</xdr:row>
                    <xdr:rowOff>0</xdr:rowOff>
                  </to>
                </anchor>
              </controlPr>
            </control>
          </mc:Choice>
        </mc:AlternateContent>
        <mc:AlternateContent xmlns:mc="http://schemas.openxmlformats.org/markup-compatibility/2006">
          <mc:Choice Requires="x14">
            <control shapeId="15619" r:id="rId11" name="Check Box 259">
              <controlPr defaultSize="0" autoFill="0" autoLine="0" autoPict="0">
                <anchor moveWithCells="1">
                  <from>
                    <xdr:col>5</xdr:col>
                    <xdr:colOff>190500</xdr:colOff>
                    <xdr:row>108</xdr:row>
                    <xdr:rowOff>60960</xdr:rowOff>
                  </from>
                  <to>
                    <xdr:col>7</xdr:col>
                    <xdr:colOff>76200</xdr:colOff>
                    <xdr:row>108</xdr:row>
                    <xdr:rowOff>297180</xdr:rowOff>
                  </to>
                </anchor>
              </controlPr>
            </control>
          </mc:Choice>
        </mc:AlternateContent>
        <mc:AlternateContent xmlns:mc="http://schemas.openxmlformats.org/markup-compatibility/2006">
          <mc:Choice Requires="x14">
            <control shapeId="15620" r:id="rId12" name="Check Box 260">
              <controlPr defaultSize="0" autoFill="0" autoLine="0" autoPict="0">
                <anchor moveWithCells="1">
                  <from>
                    <xdr:col>5</xdr:col>
                    <xdr:colOff>198120</xdr:colOff>
                    <xdr:row>109</xdr:row>
                    <xdr:rowOff>137160</xdr:rowOff>
                  </from>
                  <to>
                    <xdr:col>7</xdr:col>
                    <xdr:colOff>76200</xdr:colOff>
                    <xdr:row>109</xdr:row>
                    <xdr:rowOff>373380</xdr:rowOff>
                  </to>
                </anchor>
              </controlPr>
            </control>
          </mc:Choice>
        </mc:AlternateContent>
        <mc:AlternateContent xmlns:mc="http://schemas.openxmlformats.org/markup-compatibility/2006">
          <mc:Choice Requires="x14">
            <control shapeId="15621" r:id="rId13" name="Check Box 261">
              <controlPr defaultSize="0" autoFill="0" autoLine="0" autoPict="0">
                <anchor moveWithCells="1">
                  <from>
                    <xdr:col>5</xdr:col>
                    <xdr:colOff>198120</xdr:colOff>
                    <xdr:row>110</xdr:row>
                    <xdr:rowOff>121920</xdr:rowOff>
                  </from>
                  <to>
                    <xdr:col>7</xdr:col>
                    <xdr:colOff>60960</xdr:colOff>
                    <xdr:row>110</xdr:row>
                    <xdr:rowOff>342900</xdr:rowOff>
                  </to>
                </anchor>
              </controlPr>
            </control>
          </mc:Choice>
        </mc:AlternateContent>
        <mc:AlternateContent xmlns:mc="http://schemas.openxmlformats.org/markup-compatibility/2006">
          <mc:Choice Requires="x14">
            <control shapeId="15622" r:id="rId14" name="Check Box 262">
              <controlPr defaultSize="0" autoFill="0" autoLine="0" autoPict="0">
                <anchor moveWithCells="1">
                  <from>
                    <xdr:col>1</xdr:col>
                    <xdr:colOff>213360</xdr:colOff>
                    <xdr:row>121</xdr:row>
                    <xdr:rowOff>213360</xdr:rowOff>
                  </from>
                  <to>
                    <xdr:col>3</xdr:col>
                    <xdr:colOff>60960</xdr:colOff>
                    <xdr:row>123</xdr:row>
                    <xdr:rowOff>30480</xdr:rowOff>
                  </to>
                </anchor>
              </controlPr>
            </control>
          </mc:Choice>
        </mc:AlternateContent>
        <mc:AlternateContent xmlns:mc="http://schemas.openxmlformats.org/markup-compatibility/2006">
          <mc:Choice Requires="x14">
            <control shapeId="15623" r:id="rId15" name="Check Box 263">
              <controlPr defaultSize="0" autoFill="0" autoLine="0" autoPict="0">
                <anchor moveWithCells="1">
                  <from>
                    <xdr:col>1</xdr:col>
                    <xdr:colOff>213360</xdr:colOff>
                    <xdr:row>122</xdr:row>
                    <xdr:rowOff>190500</xdr:rowOff>
                  </from>
                  <to>
                    <xdr:col>3</xdr:col>
                    <xdr:colOff>60960</xdr:colOff>
                    <xdr:row>124</xdr:row>
                    <xdr:rowOff>30480</xdr:rowOff>
                  </to>
                </anchor>
              </controlPr>
            </control>
          </mc:Choice>
        </mc:AlternateContent>
        <mc:AlternateContent xmlns:mc="http://schemas.openxmlformats.org/markup-compatibility/2006">
          <mc:Choice Requires="x14">
            <control shapeId="15624" r:id="rId16" name="Check Box 264">
              <controlPr defaultSize="0" autoFill="0" autoLine="0" autoPict="0">
                <anchor moveWithCells="1">
                  <from>
                    <xdr:col>1</xdr:col>
                    <xdr:colOff>213360</xdr:colOff>
                    <xdr:row>124</xdr:row>
                    <xdr:rowOff>45720</xdr:rowOff>
                  </from>
                  <to>
                    <xdr:col>3</xdr:col>
                    <xdr:colOff>60960</xdr:colOff>
                    <xdr:row>124</xdr:row>
                    <xdr:rowOff>297180</xdr:rowOff>
                  </to>
                </anchor>
              </controlPr>
            </control>
          </mc:Choice>
        </mc:AlternateContent>
        <mc:AlternateContent xmlns:mc="http://schemas.openxmlformats.org/markup-compatibility/2006">
          <mc:Choice Requires="x14">
            <control shapeId="15625" r:id="rId17" name="Check Box 265">
              <controlPr defaultSize="0" autoFill="0" autoLine="0" autoPict="0">
                <anchor moveWithCells="1">
                  <from>
                    <xdr:col>1</xdr:col>
                    <xdr:colOff>213360</xdr:colOff>
                    <xdr:row>124</xdr:row>
                    <xdr:rowOff>327660</xdr:rowOff>
                  </from>
                  <to>
                    <xdr:col>3</xdr:col>
                    <xdr:colOff>68580</xdr:colOff>
                    <xdr:row>125</xdr:row>
                    <xdr:rowOff>220980</xdr:rowOff>
                  </to>
                </anchor>
              </controlPr>
            </control>
          </mc:Choice>
        </mc:AlternateContent>
        <mc:AlternateContent xmlns:mc="http://schemas.openxmlformats.org/markup-compatibility/2006">
          <mc:Choice Requires="x14">
            <control shapeId="15626" r:id="rId18" name="Check Box 266">
              <controlPr defaultSize="0" autoFill="0" autoLine="0" autoPict="0">
                <anchor moveWithCells="1">
                  <from>
                    <xdr:col>4</xdr:col>
                    <xdr:colOff>190500</xdr:colOff>
                    <xdr:row>134</xdr:row>
                    <xdr:rowOff>160020</xdr:rowOff>
                  </from>
                  <to>
                    <xdr:col>6</xdr:col>
                    <xdr:colOff>0</xdr:colOff>
                    <xdr:row>136</xdr:row>
                    <xdr:rowOff>0</xdr:rowOff>
                  </to>
                </anchor>
              </controlPr>
            </control>
          </mc:Choice>
        </mc:AlternateContent>
        <mc:AlternateContent xmlns:mc="http://schemas.openxmlformats.org/markup-compatibility/2006">
          <mc:Choice Requires="x14">
            <control shapeId="15627" r:id="rId19" name="Check Box 267">
              <controlPr defaultSize="0" autoFill="0" autoLine="0" autoPict="0">
                <anchor moveWithCells="1">
                  <from>
                    <xdr:col>4</xdr:col>
                    <xdr:colOff>190500</xdr:colOff>
                    <xdr:row>135</xdr:row>
                    <xdr:rowOff>160020</xdr:rowOff>
                  </from>
                  <to>
                    <xdr:col>6</xdr:col>
                    <xdr:colOff>0</xdr:colOff>
                    <xdr:row>137</xdr:row>
                    <xdr:rowOff>30480</xdr:rowOff>
                  </to>
                </anchor>
              </controlPr>
            </control>
          </mc:Choice>
        </mc:AlternateContent>
        <mc:AlternateContent xmlns:mc="http://schemas.openxmlformats.org/markup-compatibility/2006">
          <mc:Choice Requires="x14">
            <control shapeId="15628" r:id="rId20" name="Check Box 268">
              <controlPr defaultSize="0" autoFill="0" autoLine="0" autoPict="0">
                <anchor moveWithCells="1">
                  <from>
                    <xdr:col>4</xdr:col>
                    <xdr:colOff>190500</xdr:colOff>
                    <xdr:row>136</xdr:row>
                    <xdr:rowOff>152400</xdr:rowOff>
                  </from>
                  <to>
                    <xdr:col>6</xdr:col>
                    <xdr:colOff>0</xdr:colOff>
                    <xdr:row>138</xdr:row>
                    <xdr:rowOff>30480</xdr:rowOff>
                  </to>
                </anchor>
              </controlPr>
            </control>
          </mc:Choice>
        </mc:AlternateContent>
        <mc:AlternateContent xmlns:mc="http://schemas.openxmlformats.org/markup-compatibility/2006">
          <mc:Choice Requires="x14">
            <control shapeId="15629" r:id="rId21" name="Check Box 269">
              <controlPr defaultSize="0" autoFill="0" autoLine="0" autoPict="0">
                <anchor moveWithCells="1">
                  <from>
                    <xdr:col>4</xdr:col>
                    <xdr:colOff>190500</xdr:colOff>
                    <xdr:row>137</xdr:row>
                    <xdr:rowOff>152400</xdr:rowOff>
                  </from>
                  <to>
                    <xdr:col>6</xdr:col>
                    <xdr:colOff>0</xdr:colOff>
                    <xdr:row>139</xdr:row>
                    <xdr:rowOff>30480</xdr:rowOff>
                  </to>
                </anchor>
              </controlPr>
            </control>
          </mc:Choice>
        </mc:AlternateContent>
        <mc:AlternateContent xmlns:mc="http://schemas.openxmlformats.org/markup-compatibility/2006">
          <mc:Choice Requires="x14">
            <control shapeId="15630" r:id="rId22" name="Check Box 270">
              <controlPr defaultSize="0" autoFill="0" autoLine="0" autoPict="0">
                <anchor moveWithCells="1">
                  <from>
                    <xdr:col>4</xdr:col>
                    <xdr:colOff>190500</xdr:colOff>
                    <xdr:row>139</xdr:row>
                    <xdr:rowOff>38100</xdr:rowOff>
                  </from>
                  <to>
                    <xdr:col>6</xdr:col>
                    <xdr:colOff>0</xdr:colOff>
                    <xdr:row>139</xdr:row>
                    <xdr:rowOff>236220</xdr:rowOff>
                  </to>
                </anchor>
              </controlPr>
            </control>
          </mc:Choice>
        </mc:AlternateContent>
        <mc:AlternateContent xmlns:mc="http://schemas.openxmlformats.org/markup-compatibility/2006">
          <mc:Choice Requires="x14">
            <control shapeId="15631" r:id="rId23" name="Check Box 271">
              <controlPr defaultSize="0" autoFill="0" autoLine="0" autoPict="0">
                <anchor moveWithCells="1">
                  <from>
                    <xdr:col>4</xdr:col>
                    <xdr:colOff>190500</xdr:colOff>
                    <xdr:row>139</xdr:row>
                    <xdr:rowOff>297180</xdr:rowOff>
                  </from>
                  <to>
                    <xdr:col>6</xdr:col>
                    <xdr:colOff>0</xdr:colOff>
                    <xdr:row>141</xdr:row>
                    <xdr:rowOff>30480</xdr:rowOff>
                  </to>
                </anchor>
              </controlPr>
            </control>
          </mc:Choice>
        </mc:AlternateContent>
        <mc:AlternateContent xmlns:mc="http://schemas.openxmlformats.org/markup-compatibility/2006">
          <mc:Choice Requires="x14">
            <control shapeId="15632" r:id="rId24" name="Check Box 272">
              <controlPr defaultSize="0" autoFill="0" autoLine="0" autoPict="0">
                <anchor moveWithCells="1">
                  <from>
                    <xdr:col>4</xdr:col>
                    <xdr:colOff>190500</xdr:colOff>
                    <xdr:row>140</xdr:row>
                    <xdr:rowOff>144780</xdr:rowOff>
                  </from>
                  <to>
                    <xdr:col>6</xdr:col>
                    <xdr:colOff>0</xdr:colOff>
                    <xdr:row>142</xdr:row>
                    <xdr:rowOff>30480</xdr:rowOff>
                  </to>
                </anchor>
              </controlPr>
            </control>
          </mc:Choice>
        </mc:AlternateContent>
        <mc:AlternateContent xmlns:mc="http://schemas.openxmlformats.org/markup-compatibility/2006">
          <mc:Choice Requires="x14">
            <control shapeId="15633" r:id="rId25" name="Check Box 273">
              <controlPr defaultSize="0" autoFill="0" autoLine="0" autoPict="0">
                <anchor moveWithCells="1">
                  <from>
                    <xdr:col>4</xdr:col>
                    <xdr:colOff>190500</xdr:colOff>
                    <xdr:row>141</xdr:row>
                    <xdr:rowOff>160020</xdr:rowOff>
                  </from>
                  <to>
                    <xdr:col>6</xdr:col>
                    <xdr:colOff>0</xdr:colOff>
                    <xdr:row>143</xdr:row>
                    <xdr:rowOff>7620</xdr:rowOff>
                  </to>
                </anchor>
              </controlPr>
            </control>
          </mc:Choice>
        </mc:AlternateContent>
        <mc:AlternateContent xmlns:mc="http://schemas.openxmlformats.org/markup-compatibility/2006">
          <mc:Choice Requires="x14">
            <control shapeId="15634" r:id="rId26" name="Check Box 274">
              <controlPr defaultSize="0" autoFill="0" autoLine="0" autoPict="0">
                <anchor moveWithCells="1">
                  <from>
                    <xdr:col>4</xdr:col>
                    <xdr:colOff>190500</xdr:colOff>
                    <xdr:row>142</xdr:row>
                    <xdr:rowOff>182880</xdr:rowOff>
                  </from>
                  <to>
                    <xdr:col>6</xdr:col>
                    <xdr:colOff>0</xdr:colOff>
                    <xdr:row>144</xdr:row>
                    <xdr:rowOff>30480</xdr:rowOff>
                  </to>
                </anchor>
              </controlPr>
            </control>
          </mc:Choice>
        </mc:AlternateContent>
        <mc:AlternateContent xmlns:mc="http://schemas.openxmlformats.org/markup-compatibility/2006">
          <mc:Choice Requires="x14">
            <control shapeId="15635" r:id="rId27" name="Check Box 275">
              <controlPr defaultSize="0" autoFill="0" autoLine="0" autoPict="0">
                <anchor moveWithCells="1">
                  <from>
                    <xdr:col>4</xdr:col>
                    <xdr:colOff>190500</xdr:colOff>
                    <xdr:row>144</xdr:row>
                    <xdr:rowOff>30480</xdr:rowOff>
                  </from>
                  <to>
                    <xdr:col>6</xdr:col>
                    <xdr:colOff>0</xdr:colOff>
                    <xdr:row>144</xdr:row>
                    <xdr:rowOff>236220</xdr:rowOff>
                  </to>
                </anchor>
              </controlPr>
            </control>
          </mc:Choice>
        </mc:AlternateContent>
        <mc:AlternateContent xmlns:mc="http://schemas.openxmlformats.org/markup-compatibility/2006">
          <mc:Choice Requires="x14">
            <control shapeId="15636" r:id="rId28" name="Check Box 276">
              <controlPr defaultSize="0" autoFill="0" autoLine="0" autoPict="0">
                <anchor moveWithCells="1">
                  <from>
                    <xdr:col>4</xdr:col>
                    <xdr:colOff>190500</xdr:colOff>
                    <xdr:row>144</xdr:row>
                    <xdr:rowOff>266700</xdr:rowOff>
                  </from>
                  <to>
                    <xdr:col>6</xdr:col>
                    <xdr:colOff>0</xdr:colOff>
                    <xdr:row>146</xdr:row>
                    <xdr:rowOff>30480</xdr:rowOff>
                  </to>
                </anchor>
              </controlPr>
            </control>
          </mc:Choice>
        </mc:AlternateContent>
        <mc:AlternateContent xmlns:mc="http://schemas.openxmlformats.org/markup-compatibility/2006">
          <mc:Choice Requires="x14">
            <control shapeId="15637" r:id="rId29" name="Check Box 277">
              <controlPr defaultSize="0" autoFill="0" autoLine="0" autoPict="0">
                <anchor moveWithCells="1">
                  <from>
                    <xdr:col>4</xdr:col>
                    <xdr:colOff>190500</xdr:colOff>
                    <xdr:row>145</xdr:row>
                    <xdr:rowOff>152400</xdr:rowOff>
                  </from>
                  <to>
                    <xdr:col>6</xdr:col>
                    <xdr:colOff>0</xdr:colOff>
                    <xdr:row>147</xdr:row>
                    <xdr:rowOff>30480</xdr:rowOff>
                  </to>
                </anchor>
              </controlPr>
            </control>
          </mc:Choice>
        </mc:AlternateContent>
        <mc:AlternateContent xmlns:mc="http://schemas.openxmlformats.org/markup-compatibility/2006">
          <mc:Choice Requires="x14">
            <control shapeId="15638" r:id="rId30" name="Check Box 278">
              <controlPr defaultSize="0" autoFill="0" autoLine="0" autoPict="0">
                <anchor moveWithCells="1">
                  <from>
                    <xdr:col>4</xdr:col>
                    <xdr:colOff>190500</xdr:colOff>
                    <xdr:row>147</xdr:row>
                    <xdr:rowOff>30480</xdr:rowOff>
                  </from>
                  <to>
                    <xdr:col>6</xdr:col>
                    <xdr:colOff>0</xdr:colOff>
                    <xdr:row>147</xdr:row>
                    <xdr:rowOff>236220</xdr:rowOff>
                  </to>
                </anchor>
              </controlPr>
            </control>
          </mc:Choice>
        </mc:AlternateContent>
        <mc:AlternateContent xmlns:mc="http://schemas.openxmlformats.org/markup-compatibility/2006">
          <mc:Choice Requires="x14">
            <control shapeId="15639" r:id="rId31" name="Check Box 279">
              <controlPr defaultSize="0" autoFill="0" autoLine="0" autoPict="0">
                <anchor moveWithCells="1">
                  <from>
                    <xdr:col>4</xdr:col>
                    <xdr:colOff>190500</xdr:colOff>
                    <xdr:row>147</xdr:row>
                    <xdr:rowOff>259080</xdr:rowOff>
                  </from>
                  <to>
                    <xdr:col>6</xdr:col>
                    <xdr:colOff>0</xdr:colOff>
                    <xdr:row>149</xdr:row>
                    <xdr:rowOff>0</xdr:rowOff>
                  </to>
                </anchor>
              </controlPr>
            </control>
          </mc:Choice>
        </mc:AlternateContent>
        <mc:AlternateContent xmlns:mc="http://schemas.openxmlformats.org/markup-compatibility/2006">
          <mc:Choice Requires="x14">
            <control shapeId="15640" r:id="rId32" name="Check Box 280">
              <controlPr defaultSize="0" autoFill="0" autoLine="0" autoPict="0">
                <anchor moveWithCells="1">
                  <from>
                    <xdr:col>4</xdr:col>
                    <xdr:colOff>190500</xdr:colOff>
                    <xdr:row>148</xdr:row>
                    <xdr:rowOff>160020</xdr:rowOff>
                  </from>
                  <to>
                    <xdr:col>6</xdr:col>
                    <xdr:colOff>0</xdr:colOff>
                    <xdr:row>150</xdr:row>
                    <xdr:rowOff>30480</xdr:rowOff>
                  </to>
                </anchor>
              </controlPr>
            </control>
          </mc:Choice>
        </mc:AlternateContent>
        <mc:AlternateContent xmlns:mc="http://schemas.openxmlformats.org/markup-compatibility/2006">
          <mc:Choice Requires="x14">
            <control shapeId="15641" r:id="rId33" name="Check Box 281">
              <controlPr defaultSize="0" autoFill="0" autoLine="0" autoPict="0">
                <anchor moveWithCells="1">
                  <from>
                    <xdr:col>4</xdr:col>
                    <xdr:colOff>190500</xdr:colOff>
                    <xdr:row>149</xdr:row>
                    <xdr:rowOff>160020</xdr:rowOff>
                  </from>
                  <to>
                    <xdr:col>6</xdr:col>
                    <xdr:colOff>0</xdr:colOff>
                    <xdr:row>151</xdr:row>
                    <xdr:rowOff>7620</xdr:rowOff>
                  </to>
                </anchor>
              </controlPr>
            </control>
          </mc:Choice>
        </mc:AlternateContent>
        <mc:AlternateContent xmlns:mc="http://schemas.openxmlformats.org/markup-compatibility/2006">
          <mc:Choice Requires="x14">
            <control shapeId="15642" r:id="rId34" name="Check Box 282">
              <controlPr defaultSize="0" autoFill="0" autoLine="0" autoPict="0">
                <anchor moveWithCells="1">
                  <from>
                    <xdr:col>4</xdr:col>
                    <xdr:colOff>190500</xdr:colOff>
                    <xdr:row>150</xdr:row>
                    <xdr:rowOff>182880</xdr:rowOff>
                  </from>
                  <to>
                    <xdr:col>6</xdr:col>
                    <xdr:colOff>0</xdr:colOff>
                    <xdr:row>152</xdr:row>
                    <xdr:rowOff>30480</xdr:rowOff>
                  </to>
                </anchor>
              </controlPr>
            </control>
          </mc:Choice>
        </mc:AlternateContent>
        <mc:AlternateContent xmlns:mc="http://schemas.openxmlformats.org/markup-compatibility/2006">
          <mc:Choice Requires="x14">
            <control shapeId="15644" r:id="rId35" name="Check Box 284">
              <controlPr defaultSize="0" autoFill="0" autoLine="0" autoPict="0">
                <anchor moveWithCells="1">
                  <from>
                    <xdr:col>4</xdr:col>
                    <xdr:colOff>190500</xdr:colOff>
                    <xdr:row>152</xdr:row>
                    <xdr:rowOff>22860</xdr:rowOff>
                  </from>
                  <to>
                    <xdr:col>6</xdr:col>
                    <xdr:colOff>0</xdr:colOff>
                    <xdr:row>152</xdr:row>
                    <xdr:rowOff>220980</xdr:rowOff>
                  </to>
                </anchor>
              </controlPr>
            </control>
          </mc:Choice>
        </mc:AlternateContent>
        <mc:AlternateContent xmlns:mc="http://schemas.openxmlformats.org/markup-compatibility/2006">
          <mc:Choice Requires="x14">
            <control shapeId="15645" r:id="rId36" name="Check Box 285">
              <controlPr defaultSize="0" autoFill="0" autoLine="0" autoPict="0">
                <anchor moveWithCells="1">
                  <from>
                    <xdr:col>4</xdr:col>
                    <xdr:colOff>190500</xdr:colOff>
                    <xdr:row>152</xdr:row>
                    <xdr:rowOff>251460</xdr:rowOff>
                  </from>
                  <to>
                    <xdr:col>6</xdr:col>
                    <xdr:colOff>0</xdr:colOff>
                    <xdr:row>154</xdr:row>
                    <xdr:rowOff>30480</xdr:rowOff>
                  </to>
                </anchor>
              </controlPr>
            </control>
          </mc:Choice>
        </mc:AlternateContent>
        <mc:AlternateContent xmlns:mc="http://schemas.openxmlformats.org/markup-compatibility/2006">
          <mc:Choice Requires="x14">
            <control shapeId="15646" r:id="rId37" name="Check Box 286">
              <controlPr defaultSize="0" autoFill="0" autoLine="0" autoPict="0">
                <anchor moveWithCells="1">
                  <from>
                    <xdr:col>4</xdr:col>
                    <xdr:colOff>190500</xdr:colOff>
                    <xdr:row>153</xdr:row>
                    <xdr:rowOff>144780</xdr:rowOff>
                  </from>
                  <to>
                    <xdr:col>6</xdr:col>
                    <xdr:colOff>0</xdr:colOff>
                    <xdr:row>155</xdr:row>
                    <xdr:rowOff>30480</xdr:rowOff>
                  </to>
                </anchor>
              </controlPr>
            </control>
          </mc:Choice>
        </mc:AlternateContent>
        <mc:AlternateContent xmlns:mc="http://schemas.openxmlformats.org/markup-compatibility/2006">
          <mc:Choice Requires="x14">
            <control shapeId="15647" r:id="rId38" name="Check Box 287">
              <controlPr defaultSize="0" autoFill="0" autoLine="0" autoPict="0">
                <anchor moveWithCells="1">
                  <from>
                    <xdr:col>4</xdr:col>
                    <xdr:colOff>190500</xdr:colOff>
                    <xdr:row>154</xdr:row>
                    <xdr:rowOff>144780</xdr:rowOff>
                  </from>
                  <to>
                    <xdr:col>6</xdr:col>
                    <xdr:colOff>0</xdr:colOff>
                    <xdr:row>156</xdr:row>
                    <xdr:rowOff>30480</xdr:rowOff>
                  </to>
                </anchor>
              </controlPr>
            </control>
          </mc:Choice>
        </mc:AlternateContent>
        <mc:AlternateContent xmlns:mc="http://schemas.openxmlformats.org/markup-compatibility/2006">
          <mc:Choice Requires="x14">
            <control shapeId="15648" r:id="rId39" name="Check Box 288">
              <controlPr defaultSize="0" autoFill="0" autoLine="0" autoPict="0">
                <anchor moveWithCells="1">
                  <from>
                    <xdr:col>4</xdr:col>
                    <xdr:colOff>190500</xdr:colOff>
                    <xdr:row>154</xdr:row>
                    <xdr:rowOff>144780</xdr:rowOff>
                  </from>
                  <to>
                    <xdr:col>6</xdr:col>
                    <xdr:colOff>0</xdr:colOff>
                    <xdr:row>156</xdr:row>
                    <xdr:rowOff>30480</xdr:rowOff>
                  </to>
                </anchor>
              </controlPr>
            </control>
          </mc:Choice>
        </mc:AlternateContent>
        <mc:AlternateContent xmlns:mc="http://schemas.openxmlformats.org/markup-compatibility/2006">
          <mc:Choice Requires="x14">
            <control shapeId="15649" r:id="rId40" name="Check Box 289">
              <controlPr defaultSize="0" autoFill="0" autoLine="0" autoPict="0">
                <anchor moveWithCells="1">
                  <from>
                    <xdr:col>4</xdr:col>
                    <xdr:colOff>190500</xdr:colOff>
                    <xdr:row>155</xdr:row>
                    <xdr:rowOff>144780</xdr:rowOff>
                  </from>
                  <to>
                    <xdr:col>6</xdr:col>
                    <xdr:colOff>0</xdr:colOff>
                    <xdr:row>157</xdr:row>
                    <xdr:rowOff>30480</xdr:rowOff>
                  </to>
                </anchor>
              </controlPr>
            </control>
          </mc:Choice>
        </mc:AlternateContent>
        <mc:AlternateContent xmlns:mc="http://schemas.openxmlformats.org/markup-compatibility/2006">
          <mc:Choice Requires="x14">
            <control shapeId="15650" r:id="rId41" name="Check Box 290">
              <controlPr defaultSize="0" autoFill="0" autoLine="0" autoPict="0">
                <anchor moveWithCells="1">
                  <from>
                    <xdr:col>4</xdr:col>
                    <xdr:colOff>190500</xdr:colOff>
                    <xdr:row>156</xdr:row>
                    <xdr:rowOff>144780</xdr:rowOff>
                  </from>
                  <to>
                    <xdr:col>6</xdr:col>
                    <xdr:colOff>0</xdr:colOff>
                    <xdr:row>158</xdr:row>
                    <xdr:rowOff>30480</xdr:rowOff>
                  </to>
                </anchor>
              </controlPr>
            </control>
          </mc:Choice>
        </mc:AlternateContent>
        <mc:AlternateContent xmlns:mc="http://schemas.openxmlformats.org/markup-compatibility/2006">
          <mc:Choice Requires="x14">
            <control shapeId="15651" r:id="rId42" name="Check Box 291">
              <controlPr defaultSize="0" autoFill="0" autoLine="0" autoPict="0">
                <anchor moveWithCells="1">
                  <from>
                    <xdr:col>4</xdr:col>
                    <xdr:colOff>190500</xdr:colOff>
                    <xdr:row>157</xdr:row>
                    <xdr:rowOff>144780</xdr:rowOff>
                  </from>
                  <to>
                    <xdr:col>6</xdr:col>
                    <xdr:colOff>0</xdr:colOff>
                    <xdr:row>159</xdr:row>
                    <xdr:rowOff>30480</xdr:rowOff>
                  </to>
                </anchor>
              </controlPr>
            </control>
          </mc:Choice>
        </mc:AlternateContent>
        <mc:AlternateContent xmlns:mc="http://schemas.openxmlformats.org/markup-compatibility/2006">
          <mc:Choice Requires="x14">
            <control shapeId="15612" r:id="rId43" name="Check Box 252">
              <controlPr defaultSize="0" autoFill="0" autoLine="0" autoPict="0">
                <anchor moveWithCells="1">
                  <from>
                    <xdr:col>12</xdr:col>
                    <xdr:colOff>76200</xdr:colOff>
                    <xdr:row>80</xdr:row>
                    <xdr:rowOff>198120</xdr:rowOff>
                  </from>
                  <to>
                    <xdr:col>14</xdr:col>
                    <xdr:colOff>0</xdr:colOff>
                    <xdr:row>82</xdr:row>
                    <xdr:rowOff>0</xdr:rowOff>
                  </to>
                </anchor>
              </controlPr>
            </control>
          </mc:Choice>
        </mc:AlternateContent>
        <mc:AlternateContent xmlns:mc="http://schemas.openxmlformats.org/markup-compatibility/2006">
          <mc:Choice Requires="x14">
            <control shapeId="15654" r:id="rId44" name="Check Box 294">
              <controlPr defaultSize="0" autoFill="0" autoLine="0" autoPict="0">
                <anchor moveWithCells="1">
                  <from>
                    <xdr:col>2</xdr:col>
                    <xdr:colOff>83820</xdr:colOff>
                    <xdr:row>66</xdr:row>
                    <xdr:rowOff>7620</xdr:rowOff>
                  </from>
                  <to>
                    <xdr:col>3</xdr:col>
                    <xdr:colOff>175260</xdr:colOff>
                    <xdr:row>66</xdr:row>
                    <xdr:rowOff>259080</xdr:rowOff>
                  </to>
                </anchor>
              </controlPr>
            </control>
          </mc:Choice>
        </mc:AlternateContent>
        <mc:AlternateContent xmlns:mc="http://schemas.openxmlformats.org/markup-compatibility/2006">
          <mc:Choice Requires="x14">
            <control shapeId="15655" r:id="rId45" name="Check Box 295">
              <controlPr defaultSize="0" autoFill="0" autoLine="0" autoPict="0">
                <anchor moveWithCells="1">
                  <from>
                    <xdr:col>5</xdr:col>
                    <xdr:colOff>0</xdr:colOff>
                    <xdr:row>27</xdr:row>
                    <xdr:rowOff>220980</xdr:rowOff>
                  </from>
                  <to>
                    <xdr:col>6</xdr:col>
                    <xdr:colOff>83820</xdr:colOff>
                    <xdr:row>29</xdr:row>
                    <xdr:rowOff>7620</xdr:rowOff>
                  </to>
                </anchor>
              </controlPr>
            </control>
          </mc:Choice>
        </mc:AlternateContent>
        <mc:AlternateContent xmlns:mc="http://schemas.openxmlformats.org/markup-compatibility/2006">
          <mc:Choice Requires="x14">
            <control shapeId="15656" r:id="rId46" name="Check Box 296">
              <controlPr defaultSize="0" autoFill="0" autoLine="0" autoPict="0">
                <anchor moveWithCells="1">
                  <from>
                    <xdr:col>5</xdr:col>
                    <xdr:colOff>0</xdr:colOff>
                    <xdr:row>28</xdr:row>
                    <xdr:rowOff>220980</xdr:rowOff>
                  </from>
                  <to>
                    <xdr:col>6</xdr:col>
                    <xdr:colOff>83820</xdr:colOff>
                    <xdr:row>30</xdr:row>
                    <xdr:rowOff>7620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3"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B60:AK60 B61:S62 Y61:AK62</xm:sqref>
        </x14:conditionalFormatting>
        <x14:conditionalFormatting xmlns:xm="http://schemas.microsoft.com/office/excel/2006/main">
          <x14:cfRule type="expression" priority="78" id="{DC521B7E-7FA6-4D23-98DE-C174C2B1E56C}">
            <xm:f>'別紙様式3-2（４・５月）'!$AF$6=""</xm:f>
            <x14:dxf>
              <font>
                <color theme="2" tint="-9.9948118533890809E-2"/>
              </font>
              <fill>
                <patternFill>
                  <bgColor theme="2" tint="-9.9948118533890809E-2"/>
                </patternFill>
              </fill>
              <border>
                <left/>
                <right/>
                <top/>
                <bottom/>
                <vertical/>
                <horizontal/>
              </border>
            </x14:dxf>
          </x14:cfRule>
          <xm:sqref>C65:AK67</xm:sqref>
        </x14:conditionalFormatting>
        <x14:conditionalFormatting xmlns:xm="http://schemas.microsoft.com/office/excel/2006/main">
          <x14:cfRule type="expression" priority="37" id="{5513A5BB-813F-4A21-A41C-F3648BF4DE0C}">
            <xm:f>'別紙様式3-2（４・５月）'!$AF$5=""</xm:f>
            <x14:dxf>
              <font>
                <color theme="2" tint="-9.9948118533890809E-2"/>
              </font>
              <fill>
                <patternFill>
                  <bgColor theme="2" tint="-9.9948118533890809E-2"/>
                </patternFill>
              </fill>
              <border>
                <left/>
                <right/>
                <top/>
                <bottom/>
                <vertical/>
                <horizontal/>
              </border>
            </x14:dxf>
          </x14:cfRule>
          <xm:sqref>C73:T80 C72:AB72 AD72:AK72 C70:AK71 Z73:AK80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G115"/>
  <sheetViews>
    <sheetView view="pageBreakPreview" zoomScale="74" zoomScaleNormal="120" zoomScaleSheetLayoutView="70" workbookViewId="0">
      <selection activeCell="P18" sqref="P18"/>
    </sheetView>
  </sheetViews>
  <sheetFormatPr defaultColWidth="9" defaultRowHeight="13.2"/>
  <cols>
    <col min="1" max="1" width="5.109375" customWidth="1"/>
    <col min="2" max="9" width="1.44140625" customWidth="1"/>
    <col min="10" max="10" width="17.88671875" customWidth="1"/>
    <col min="11" max="11" width="8.77734375" customWidth="1"/>
    <col min="12" max="12" width="10.109375" customWidth="1"/>
    <col min="13" max="13" width="20" customWidth="1"/>
    <col min="14" max="14" width="19.44140625" customWidth="1"/>
    <col min="15" max="15" width="10.109375" customWidth="1"/>
    <col min="16" max="16" width="12.109375" customWidth="1"/>
    <col min="17" max="17" width="10.109375" customWidth="1"/>
    <col min="18" max="18" width="10" customWidth="1"/>
    <col min="19" max="20" width="11.109375" customWidth="1"/>
    <col min="21" max="21" width="12.44140625" customWidth="1"/>
    <col min="22" max="22" width="11.109375" customWidth="1"/>
    <col min="23" max="23" width="10.21875" customWidth="1"/>
    <col min="24" max="24" width="4.88671875" customWidth="1"/>
    <col min="25" max="25" width="5.33203125" customWidth="1"/>
    <col min="26" max="26" width="11" customWidth="1"/>
    <col min="27" max="27" width="11.88671875" customWidth="1"/>
    <col min="28" max="28" width="10.88671875" customWidth="1"/>
    <col min="29" max="29" width="7.33203125" style="129" customWidth="1"/>
    <col min="30" max="30" width="0.109375" customWidth="1"/>
    <col min="31" max="32" width="22.77734375" hidden="1" customWidth="1"/>
    <col min="33" max="33" width="21.44140625" hidden="1" customWidth="1"/>
    <col min="34" max="16384" width="9" style="395"/>
  </cols>
  <sheetData>
    <row r="1" spans="1:33" ht="27" customHeight="1">
      <c r="A1" s="392" t="s">
        <v>279</v>
      </c>
      <c r="B1" s="393"/>
      <c r="C1" s="130"/>
      <c r="D1" s="130"/>
      <c r="E1" s="130"/>
      <c r="F1" s="130"/>
      <c r="G1" s="130"/>
      <c r="H1" s="130"/>
      <c r="I1" s="130"/>
      <c r="J1" s="130"/>
      <c r="K1" s="130"/>
      <c r="L1" s="130"/>
      <c r="M1" s="130"/>
      <c r="N1" s="130"/>
      <c r="O1" s="130"/>
      <c r="P1" s="130"/>
      <c r="Q1" s="130"/>
      <c r="R1" s="130"/>
      <c r="S1" s="130"/>
      <c r="T1" s="130"/>
      <c r="U1" s="130"/>
      <c r="V1" s="130"/>
      <c r="W1" s="130"/>
      <c r="X1" s="130"/>
      <c r="Y1" s="130"/>
      <c r="Z1" s="130"/>
      <c r="AA1" s="394" t="s">
        <v>60</v>
      </c>
      <c r="AB1" s="922" t="str">
        <f>IF(基本情報入力シート!C32="","",基本情報入力シート!C32)</f>
        <v>○○市</v>
      </c>
      <c r="AC1" s="922"/>
    </row>
    <row r="2" spans="1:33" ht="10.5" customHeight="1" thickBot="1">
      <c r="A2" s="130"/>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29"/>
      <c r="AB2" s="129"/>
    </row>
    <row r="3" spans="1:33" ht="23.25" customHeight="1" thickBot="1">
      <c r="A3" s="929" t="s">
        <v>12</v>
      </c>
      <c r="B3" s="929"/>
      <c r="C3" s="929"/>
      <c r="D3" s="929"/>
      <c r="E3" s="930"/>
      <c r="F3" s="968" t="str">
        <f>IF(基本情報入力シート!M37="","",基本情報入力シート!M37)</f>
        <v>○○ケアサービス</v>
      </c>
      <c r="G3" s="969"/>
      <c r="H3" s="969"/>
      <c r="I3" s="969"/>
      <c r="J3" s="969"/>
      <c r="K3" s="969"/>
      <c r="L3" s="969"/>
      <c r="M3" s="970"/>
      <c r="N3" s="129"/>
      <c r="O3" s="129"/>
      <c r="P3" s="129"/>
      <c r="Q3" s="129"/>
      <c r="R3" s="129"/>
      <c r="S3" s="129"/>
      <c r="T3" s="130"/>
      <c r="U3" s="130"/>
      <c r="V3" s="130"/>
      <c r="W3" s="130"/>
      <c r="X3" s="130"/>
      <c r="Y3" s="130"/>
      <c r="Z3" s="130"/>
      <c r="AA3" s="130"/>
      <c r="AB3" s="130"/>
      <c r="AC3" s="130"/>
    </row>
    <row r="4" spans="1:33" ht="21" customHeight="1" thickBot="1">
      <c r="A4" s="396"/>
      <c r="B4" s="396"/>
      <c r="C4" s="396"/>
      <c r="D4" s="397"/>
      <c r="E4" s="397"/>
      <c r="F4" s="397"/>
      <c r="G4" s="397"/>
      <c r="H4" s="397"/>
      <c r="I4" s="397"/>
      <c r="J4" s="397"/>
      <c r="K4" s="397"/>
      <c r="L4" s="397"/>
      <c r="M4" s="130"/>
      <c r="N4" s="130"/>
      <c r="O4" s="130"/>
      <c r="P4" s="130"/>
      <c r="Q4" s="130"/>
      <c r="R4" s="130"/>
      <c r="S4" s="130"/>
      <c r="T4" s="130"/>
      <c r="U4" s="129"/>
      <c r="V4" s="129"/>
      <c r="W4" s="129"/>
      <c r="X4" s="129"/>
      <c r="Y4" s="129"/>
      <c r="Z4" s="129"/>
      <c r="AA4" s="129"/>
      <c r="AB4" s="129"/>
      <c r="AC4" s="130"/>
    </row>
    <row r="5" spans="1:33" ht="25.5" customHeight="1">
      <c r="A5" s="130"/>
      <c r="B5" s="958" t="s">
        <v>280</v>
      </c>
      <c r="C5" s="958"/>
      <c r="D5" s="958"/>
      <c r="E5" s="958"/>
      <c r="F5" s="958"/>
      <c r="G5" s="958"/>
      <c r="H5" s="958"/>
      <c r="I5" s="958"/>
      <c r="J5" s="958"/>
      <c r="K5" s="958"/>
      <c r="L5" s="958"/>
      <c r="M5" s="959"/>
      <c r="N5" s="398">
        <f>IFERROR(SUM(S:S),"")</f>
        <v>10897000</v>
      </c>
      <c r="O5" s="399" t="s">
        <v>70</v>
      </c>
      <c r="P5" s="130"/>
      <c r="Q5" s="130"/>
      <c r="R5" s="129"/>
      <c r="S5" s="130"/>
      <c r="T5" s="130"/>
      <c r="U5" s="129"/>
      <c r="V5" s="129"/>
      <c r="W5" s="129"/>
      <c r="X5" s="129"/>
      <c r="Y5" s="129"/>
      <c r="Z5" s="129"/>
      <c r="AA5" s="129"/>
      <c r="AB5" s="129"/>
      <c r="AC5" s="130"/>
      <c r="AE5" s="400" t="str">
        <f>IF((COUNTIF(R:R,"処遇加算Ⅰ")+COUNTIF(R:R,"処遇加算Ⅱ"))&gt;=1,"処遇加算Ⅰ・Ⅱあり","処遇加算Ⅰ・Ⅱなし")</f>
        <v>処遇加算Ⅰ・Ⅱあり</v>
      </c>
      <c r="AF5" s="400" t="str">
        <f>IF(COUNTIFS(Q:Q,"ベア加算なし",Z:Z,"ベア加算")&gt;=1,"新規ベア加算あり","")</f>
        <v>新規ベア加算あり</v>
      </c>
    </row>
    <row r="6" spans="1:33" ht="25.5" customHeight="1">
      <c r="A6" s="130"/>
      <c r="B6" s="958" t="s">
        <v>281</v>
      </c>
      <c r="C6" s="958"/>
      <c r="D6" s="958"/>
      <c r="E6" s="958"/>
      <c r="F6" s="958"/>
      <c r="G6" s="958"/>
      <c r="H6" s="958"/>
      <c r="I6" s="958"/>
      <c r="J6" s="958"/>
      <c r="K6" s="958"/>
      <c r="L6" s="958"/>
      <c r="M6" s="959"/>
      <c r="N6" s="455">
        <f>IFERROR(SUM(V:V),"")-SUM(V8:V9)</f>
        <v>1646710</v>
      </c>
      <c r="O6" s="399" t="s">
        <v>70</v>
      </c>
      <c r="P6" s="130"/>
      <c r="Q6" s="130"/>
      <c r="R6" s="129"/>
      <c r="S6" s="129"/>
      <c r="T6" s="129"/>
      <c r="U6" s="129"/>
      <c r="V6" s="129"/>
      <c r="W6" s="129"/>
      <c r="X6" s="129"/>
      <c r="Y6" s="129"/>
      <c r="Z6" s="129"/>
      <c r="AA6" s="129"/>
      <c r="AE6" s="400" t="str">
        <f>IF(COUNTIF(R:R,"処遇加算Ⅰ")&gt;=1,"処遇加算Ⅰあり","処遇加算Ⅰなし")</f>
        <v>処遇加算Ⅰあり</v>
      </c>
      <c r="AF6" s="400" t="str">
        <f>IF(COUNTIFS(Q:Q,"ベア加算",Z:Z,"ベア加算")&gt;=1,"継続ベア加算あり","")</f>
        <v>継続ベア加算あり</v>
      </c>
    </row>
    <row r="7" spans="1:33" ht="25.5" customHeight="1" thickBot="1">
      <c r="A7" s="130"/>
      <c r="B7" s="957" t="s">
        <v>282</v>
      </c>
      <c r="C7" s="957"/>
      <c r="D7" s="931"/>
      <c r="E7" s="931"/>
      <c r="F7" s="931"/>
      <c r="G7" s="931"/>
      <c r="H7" s="931"/>
      <c r="I7" s="931"/>
      <c r="J7" s="931"/>
      <c r="K7" s="931"/>
      <c r="L7" s="931"/>
      <c r="M7" s="932"/>
      <c r="N7" s="401">
        <f>IFERROR(SUM(AA:AA),"")</f>
        <v>1277000</v>
      </c>
      <c r="O7" s="399" t="s">
        <v>70</v>
      </c>
      <c r="P7" s="130"/>
      <c r="Q7" s="130"/>
      <c r="R7" s="178" t="s">
        <v>283</v>
      </c>
      <c r="S7" s="130"/>
      <c r="T7" s="129"/>
      <c r="U7" s="129"/>
      <c r="V7" s="130"/>
      <c r="W7" s="130"/>
      <c r="X7" s="130"/>
      <c r="Y7" s="129"/>
      <c r="Z7" s="129"/>
      <c r="AA7" s="129"/>
      <c r="AB7" s="130"/>
      <c r="AE7" s="400" t="str">
        <f>IF((COUNTIF(U$16:U$115,"特定加算Ⅰ")+COUNTIF(U$16:U$1048576,"特定加算Ⅱ"))&gt;=1,"特定加算あり","特定加算なし")</f>
        <v>特定加算あり</v>
      </c>
      <c r="AF7" s="400"/>
    </row>
    <row r="8" spans="1:33" ht="25.5" customHeight="1">
      <c r="A8" s="130"/>
      <c r="B8" s="934"/>
      <c r="C8" s="935"/>
      <c r="D8" s="931" t="s">
        <v>284</v>
      </c>
      <c r="E8" s="931"/>
      <c r="F8" s="931"/>
      <c r="G8" s="931"/>
      <c r="H8" s="931"/>
      <c r="I8" s="931"/>
      <c r="J8" s="931"/>
      <c r="K8" s="931"/>
      <c r="L8" s="931"/>
      <c r="M8" s="932"/>
      <c r="N8" s="402">
        <f>IFERROR(SUMIFS(AB:AB,Q:Q,"ベア加算なし",Z:Z,"ベア加算"),"")</f>
        <v>1177000</v>
      </c>
      <c r="O8" s="399" t="s">
        <v>70</v>
      </c>
      <c r="P8" s="130"/>
      <c r="Q8" s="130"/>
      <c r="R8" s="933" t="s">
        <v>285</v>
      </c>
      <c r="S8" s="933" t="s">
        <v>286</v>
      </c>
      <c r="T8" s="933"/>
      <c r="U8" s="981"/>
      <c r="V8" s="403">
        <f>SUM(W$16:W$115)</f>
        <v>5</v>
      </c>
      <c r="W8" s="979" t="str">
        <f>IF(AE7="特定加算なし","",IF(V8&gt;=V9,"○","×"))</f>
        <v>○</v>
      </c>
      <c r="X8" s="977" t="s">
        <v>287</v>
      </c>
      <c r="Y8" s="978"/>
      <c r="Z8" s="978"/>
      <c r="AA8" s="978"/>
      <c r="AB8" s="978"/>
      <c r="AG8" s="395"/>
    </row>
    <row r="9" spans="1:33" ht="25.5" customHeight="1" thickBot="1">
      <c r="A9" s="130"/>
      <c r="B9" s="932" t="s">
        <v>288</v>
      </c>
      <c r="C9" s="960"/>
      <c r="D9" s="960"/>
      <c r="E9" s="960"/>
      <c r="F9" s="960"/>
      <c r="G9" s="960"/>
      <c r="H9" s="960"/>
      <c r="I9" s="960"/>
      <c r="J9" s="960"/>
      <c r="K9" s="960"/>
      <c r="L9" s="960"/>
      <c r="M9" s="961"/>
      <c r="N9" s="480">
        <f>IFERROR(ROUNDDOWN(SUM(AB$16:AB$115,T$16:T$115,X$16:Y$115),0),"")</f>
        <v>8302186</v>
      </c>
      <c r="O9" s="399" t="s">
        <v>70</v>
      </c>
      <c r="P9" s="130"/>
      <c r="Q9" s="130"/>
      <c r="R9" s="933"/>
      <c r="S9" s="933" t="s">
        <v>289</v>
      </c>
      <c r="T9" s="933"/>
      <c r="U9" s="981"/>
      <c r="V9" s="404">
        <f>SUM(AD$16:AD$115)</f>
        <v>5</v>
      </c>
      <c r="W9" s="980"/>
      <c r="X9" s="977"/>
      <c r="Y9" s="978"/>
      <c r="Z9" s="978"/>
      <c r="AA9" s="978"/>
      <c r="AB9" s="978"/>
      <c r="AG9" s="395"/>
    </row>
    <row r="10" spans="1:33" ht="7.5" customHeight="1">
      <c r="A10" s="130"/>
      <c r="B10" s="232"/>
      <c r="C10" s="232"/>
      <c r="D10" s="232"/>
      <c r="E10" s="232"/>
      <c r="F10" s="232"/>
      <c r="G10" s="232"/>
      <c r="H10" s="232"/>
      <c r="I10" s="232"/>
      <c r="J10" s="232"/>
      <c r="K10" s="232"/>
      <c r="L10" s="232"/>
      <c r="M10" s="232"/>
      <c r="N10" s="405"/>
      <c r="O10" s="405"/>
      <c r="P10" s="130"/>
      <c r="Q10" s="130"/>
      <c r="R10" s="405"/>
      <c r="S10" s="405"/>
      <c r="T10" s="130"/>
      <c r="U10" s="147"/>
      <c r="V10" s="147"/>
      <c r="W10" s="147"/>
      <c r="X10" s="147"/>
      <c r="Y10" s="147"/>
      <c r="Z10" s="147"/>
      <c r="AA10" s="130"/>
      <c r="AB10" s="130"/>
      <c r="AC10" s="130"/>
    </row>
    <row r="11" spans="1:33" ht="41.25" customHeight="1" thickBot="1">
      <c r="A11" s="130"/>
      <c r="B11" s="976" t="s">
        <v>290</v>
      </c>
      <c r="C11" s="976"/>
      <c r="D11" s="976"/>
      <c r="E11" s="976"/>
      <c r="F11" s="976"/>
      <c r="G11" s="976"/>
      <c r="H11" s="976"/>
      <c r="I11" s="976"/>
      <c r="J11" s="976"/>
      <c r="K11" s="976"/>
      <c r="L11" s="976"/>
      <c r="M11" s="976"/>
      <c r="N11" s="976"/>
      <c r="O11" s="976"/>
      <c r="P11" s="976"/>
      <c r="Q11" s="976"/>
      <c r="R11" s="976"/>
      <c r="S11" s="976"/>
      <c r="T11" s="976"/>
      <c r="U11" s="976"/>
      <c r="V11" s="976"/>
      <c r="W11" s="976"/>
      <c r="X11" s="976"/>
      <c r="Y11" s="406"/>
      <c r="Z11" s="406"/>
      <c r="AA11" s="406"/>
      <c r="AB11" s="406"/>
      <c r="AC11" s="406"/>
    </row>
    <row r="12" spans="1:33" ht="24" customHeight="1" thickBot="1">
      <c r="A12" s="945"/>
      <c r="B12" s="948" t="s">
        <v>291</v>
      </c>
      <c r="C12" s="949"/>
      <c r="D12" s="949"/>
      <c r="E12" s="949"/>
      <c r="F12" s="949"/>
      <c r="G12" s="949"/>
      <c r="H12" s="949"/>
      <c r="I12" s="950"/>
      <c r="J12" s="936" t="s">
        <v>292</v>
      </c>
      <c r="K12" s="962" t="s">
        <v>293</v>
      </c>
      <c r="L12" s="963"/>
      <c r="M12" s="939" t="s">
        <v>294</v>
      </c>
      <c r="N12" s="942" t="s">
        <v>44</v>
      </c>
      <c r="O12" s="1004" t="s">
        <v>295</v>
      </c>
      <c r="P12" s="1005"/>
      <c r="Q12" s="1006"/>
      <c r="R12" s="985" t="s">
        <v>296</v>
      </c>
      <c r="S12" s="986"/>
      <c r="T12" s="986"/>
      <c r="U12" s="986"/>
      <c r="V12" s="986"/>
      <c r="W12" s="986"/>
      <c r="X12" s="986"/>
      <c r="Y12" s="986"/>
      <c r="Z12" s="986"/>
      <c r="AA12" s="986"/>
      <c r="AB12" s="986"/>
      <c r="AC12" s="987"/>
      <c r="AD12" s="971" t="s">
        <v>297</v>
      </c>
      <c r="AE12" s="921" t="s">
        <v>298</v>
      </c>
      <c r="AF12" s="921" t="s">
        <v>299</v>
      </c>
      <c r="AG12" s="921" t="s">
        <v>300</v>
      </c>
    </row>
    <row r="13" spans="1:33" ht="21.75" customHeight="1">
      <c r="A13" s="946"/>
      <c r="B13" s="951"/>
      <c r="C13" s="952"/>
      <c r="D13" s="952"/>
      <c r="E13" s="952"/>
      <c r="F13" s="952"/>
      <c r="G13" s="952"/>
      <c r="H13" s="952"/>
      <c r="I13" s="953"/>
      <c r="J13" s="937"/>
      <c r="K13" s="964"/>
      <c r="L13" s="965"/>
      <c r="M13" s="940"/>
      <c r="N13" s="943"/>
      <c r="O13" s="972" t="s">
        <v>301</v>
      </c>
      <c r="P13" s="937" t="s">
        <v>302</v>
      </c>
      <c r="Q13" s="974" t="s">
        <v>303</v>
      </c>
      <c r="R13" s="990" t="s">
        <v>304</v>
      </c>
      <c r="S13" s="991"/>
      <c r="T13" s="991"/>
      <c r="U13" s="997" t="s">
        <v>305</v>
      </c>
      <c r="V13" s="998"/>
      <c r="W13" s="998"/>
      <c r="X13" s="998"/>
      <c r="Y13" s="999"/>
      <c r="Z13" s="926" t="s">
        <v>303</v>
      </c>
      <c r="AA13" s="927"/>
      <c r="AB13" s="927"/>
      <c r="AC13" s="928"/>
      <c r="AD13" s="971"/>
      <c r="AE13" s="921"/>
      <c r="AF13" s="921"/>
      <c r="AG13" s="921"/>
    </row>
    <row r="14" spans="1:33" ht="51" customHeight="1">
      <c r="A14" s="946"/>
      <c r="B14" s="951"/>
      <c r="C14" s="952"/>
      <c r="D14" s="952"/>
      <c r="E14" s="952"/>
      <c r="F14" s="952"/>
      <c r="G14" s="952"/>
      <c r="H14" s="952"/>
      <c r="I14" s="953"/>
      <c r="J14" s="937"/>
      <c r="K14" s="966"/>
      <c r="L14" s="967"/>
      <c r="M14" s="940"/>
      <c r="N14" s="943"/>
      <c r="O14" s="972"/>
      <c r="P14" s="937"/>
      <c r="Q14" s="974"/>
      <c r="R14" s="989" t="s">
        <v>306</v>
      </c>
      <c r="S14" s="988" t="s">
        <v>307</v>
      </c>
      <c r="T14" s="992" t="s">
        <v>308</v>
      </c>
      <c r="U14" s="989" t="s">
        <v>306</v>
      </c>
      <c r="V14" s="988" t="s">
        <v>307</v>
      </c>
      <c r="W14" s="407" t="s">
        <v>274</v>
      </c>
      <c r="X14" s="992" t="s">
        <v>308</v>
      </c>
      <c r="Y14" s="1000"/>
      <c r="Z14" s="989" t="s">
        <v>306</v>
      </c>
      <c r="AA14" s="988" t="s">
        <v>307</v>
      </c>
      <c r="AB14" s="994" t="s">
        <v>308</v>
      </c>
      <c r="AC14" s="996" t="s">
        <v>309</v>
      </c>
      <c r="AD14" s="971"/>
      <c r="AE14" s="921"/>
      <c r="AF14" s="921"/>
      <c r="AG14" s="921"/>
    </row>
    <row r="15" spans="1:33" ht="72" customHeight="1" thickBot="1">
      <c r="A15" s="947"/>
      <c r="B15" s="954"/>
      <c r="C15" s="955"/>
      <c r="D15" s="955"/>
      <c r="E15" s="955"/>
      <c r="F15" s="955"/>
      <c r="G15" s="955"/>
      <c r="H15" s="955"/>
      <c r="I15" s="956"/>
      <c r="J15" s="938"/>
      <c r="K15" s="408" t="s">
        <v>45</v>
      </c>
      <c r="L15" s="408" t="s">
        <v>46</v>
      </c>
      <c r="M15" s="941"/>
      <c r="N15" s="944"/>
      <c r="O15" s="973"/>
      <c r="P15" s="938"/>
      <c r="Q15" s="975"/>
      <c r="R15" s="973"/>
      <c r="S15" s="938"/>
      <c r="T15" s="993"/>
      <c r="U15" s="973"/>
      <c r="V15" s="938"/>
      <c r="W15" s="409" t="s">
        <v>310</v>
      </c>
      <c r="X15" s="993"/>
      <c r="Y15" s="1001"/>
      <c r="Z15" s="973"/>
      <c r="AA15" s="938"/>
      <c r="AB15" s="995"/>
      <c r="AC15" s="975"/>
      <c r="AD15" s="410" t="s">
        <v>285</v>
      </c>
      <c r="AE15" s="921"/>
      <c r="AF15" s="921"/>
      <c r="AG15" s="921"/>
    </row>
    <row r="16" spans="1:33" s="419" customFormat="1" ht="24.9" customHeight="1">
      <c r="A16" s="411" t="s">
        <v>311</v>
      </c>
      <c r="B16" s="982">
        <f>IF(基本情報入力シート!C53="","",基本情報入力シート!C53)</f>
        <v>1334567890</v>
      </c>
      <c r="C16" s="983"/>
      <c r="D16" s="983"/>
      <c r="E16" s="983"/>
      <c r="F16" s="983"/>
      <c r="G16" s="983"/>
      <c r="H16" s="983"/>
      <c r="I16" s="984"/>
      <c r="J16" s="412" t="str">
        <f>IF(基本情報入力シート!M53="","",基本情報入力シート!M53)</f>
        <v>東京都</v>
      </c>
      <c r="K16" s="413" t="str">
        <f>IF(基本情報入力シート!R53="","",基本情報入力シート!R53)</f>
        <v>東京都</v>
      </c>
      <c r="L16" s="413" t="str">
        <f>IF(基本情報入力シート!W53="","",基本情報入力シート!W53)</f>
        <v>千代田区</v>
      </c>
      <c r="M16" s="414" t="str">
        <f>IF(基本情報入力シート!X53="","",基本情報入力シート!X53)</f>
        <v>○○ケアセンター</v>
      </c>
      <c r="N16" s="415" t="str">
        <f>IF(基本情報入力シート!Y53="","",基本情報入力シート!Y53)</f>
        <v>訪問介護</v>
      </c>
      <c r="O16" s="106" t="s">
        <v>312</v>
      </c>
      <c r="P16" s="107" t="s">
        <v>313</v>
      </c>
      <c r="Q16" s="111" t="s">
        <v>317</v>
      </c>
      <c r="R16" s="108" t="s">
        <v>315</v>
      </c>
      <c r="S16" s="101">
        <v>1000000</v>
      </c>
      <c r="T16" s="416">
        <f>IFERROR(S16*VLOOKUP(AE16,【参考】数式用3!$AD$3:$BA$14,MATCH(N16,【参考】数式用3!$AD$2:$BA$2,0)),"")</f>
        <v>270072.99270072993</v>
      </c>
      <c r="U16" s="124" t="s">
        <v>316</v>
      </c>
      <c r="V16" s="125">
        <v>266000</v>
      </c>
      <c r="W16" s="125">
        <v>1</v>
      </c>
      <c r="X16" s="1007">
        <f>IFERROR(V16*VLOOKUP(AF16,【参考】数式用3!$AD$15:$BA$23,MATCH(N16,【参考】数式用3!$AD$2:$BA$2,0)),"")</f>
        <v>88666.666666666657</v>
      </c>
      <c r="Y16" s="1008"/>
      <c r="Z16" s="114" t="s">
        <v>317</v>
      </c>
      <c r="AA16" s="102">
        <v>100000</v>
      </c>
      <c r="AB16" s="425">
        <f>IFERROR(AA16*VLOOKUP(AG16,【参考】数式用3!$AD$24:$BA$27,MATCH(N16,【参考】数式用3!$AD$2:$BA$2,0)),"")</f>
        <v>0</v>
      </c>
      <c r="AC16" s="115"/>
      <c r="AD16" s="417">
        <f>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1</v>
      </c>
      <c r="AE16" s="418" t="str">
        <f>IF(AND(O16="",R16=""),"",O16&amp;"から"&amp;R16)</f>
        <v>処遇加算Ⅱから処遇加算Ⅰ</v>
      </c>
      <c r="AF16" s="418" t="str">
        <f>IF(AND(P16="",U16=""),"",P16&amp;"から"&amp;U16)</f>
        <v>特定加算Ⅱから特定加算Ⅰ</v>
      </c>
      <c r="AG16" s="418" t="str">
        <f>IF(AND(Q16="",Z16=""),"",Q16&amp;"から"&amp;Z16)</f>
        <v>ベア加算からベア加算</v>
      </c>
    </row>
    <row r="17" spans="1:33" ht="24.9" customHeight="1">
      <c r="A17" s="420">
        <v>2</v>
      </c>
      <c r="B17" s="923">
        <f>IF(基本情報入力シート!C54="","",基本情報入力シート!C54)</f>
        <v>1334567890</v>
      </c>
      <c r="C17" s="924"/>
      <c r="D17" s="924"/>
      <c r="E17" s="924"/>
      <c r="F17" s="924"/>
      <c r="G17" s="924"/>
      <c r="H17" s="924"/>
      <c r="I17" s="925"/>
      <c r="J17" s="421" t="str">
        <f>IF(基本情報入力シート!M54="","",基本情報入力シート!M54)</f>
        <v>千代田区・中央区・港区</v>
      </c>
      <c r="K17" s="422" t="str">
        <f>IF(基本情報入力シート!R54="","",基本情報入力シート!R54)</f>
        <v>東京都</v>
      </c>
      <c r="L17" s="422" t="str">
        <f>IF(基本情報入力シート!W54="","",基本情報入力シート!W54)</f>
        <v>千代田区</v>
      </c>
      <c r="M17" s="423" t="str">
        <f>IF(基本情報入力シート!X54="","",基本情報入力シート!X54)</f>
        <v>○○ケアセンター</v>
      </c>
      <c r="N17" s="424" t="str">
        <f>IF(基本情報入力シート!Y54="","",基本情報入力シート!Y54)</f>
        <v>訪問型サービス（総合事業）</v>
      </c>
      <c r="O17" s="109" t="s">
        <v>312</v>
      </c>
      <c r="P17" s="110" t="s">
        <v>313</v>
      </c>
      <c r="Q17" s="111" t="s">
        <v>314</v>
      </c>
      <c r="R17" s="109" t="s">
        <v>312</v>
      </c>
      <c r="S17" s="439">
        <v>1000000</v>
      </c>
      <c r="T17" s="416">
        <f>IFERROR(S17*VLOOKUP(AE17,【参考】数式用3!$AD$3:$BA$14,MATCH(N17,【参考】数式用3!$AD$2:$BA$2,0)),"")</f>
        <v>0</v>
      </c>
      <c r="U17" s="113" t="s">
        <v>316</v>
      </c>
      <c r="V17" s="104">
        <v>119220</v>
      </c>
      <c r="W17" s="123"/>
      <c r="X17" s="1009">
        <f>IFERROR(V17*VLOOKUP(AF17,【参考】数式用3!$AD$15:$BA$23,MATCH(N17,【参考】数式用3!$AD$2:$BA$2,0)),"")</f>
        <v>39740</v>
      </c>
      <c r="Y17" s="1010"/>
      <c r="Z17" s="114" t="s">
        <v>317</v>
      </c>
      <c r="AA17" s="105">
        <v>45000</v>
      </c>
      <c r="AB17" s="425">
        <f>IFERROR(AA17*VLOOKUP(AG17,【参考】数式用3!$AD$24:$BA$27,MATCH(N17,【参考】数式用3!$AD$2:$BA$2,0)),"")</f>
        <v>45000</v>
      </c>
      <c r="AC17" s="116" t="s">
        <v>318</v>
      </c>
      <c r="AD17" s="417" t="str">
        <f t="shared" ref="AD17:AD80" si="0">IF(OR(U17="特定加算Ⅰ",U17="特定加算Ⅱ"),IF(OR(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（病院等（老健以外）)",N17&lt;&gt;"（介護予防）短期入所療養介護（医療院）"),W17&lt;&gt;""),1,""),"")</f>
        <v/>
      </c>
      <c r="AE17" s="418" t="str">
        <f t="shared" ref="AE17:AE22" si="1">IF(AND(O17="",R17=""),"",O17&amp;"から"&amp;R17)</f>
        <v>処遇加算Ⅱから処遇加算Ⅱ</v>
      </c>
      <c r="AF17" s="418" t="str">
        <f t="shared" ref="AF17:AF22" si="2">IF(AND(P17="",U17=""),"",P17&amp;"から"&amp;U17)</f>
        <v>特定加算Ⅱから特定加算Ⅰ</v>
      </c>
      <c r="AG17" s="418" t="str">
        <f t="shared" ref="AG17:AG22" si="3">IF(AND(Q17="",Z17=""),"",Q17&amp;"から"&amp;Z17)</f>
        <v>ベア加算なしからベア加算</v>
      </c>
    </row>
    <row r="18" spans="1:33" ht="24.9" customHeight="1">
      <c r="A18" s="420">
        <v>3</v>
      </c>
      <c r="B18" s="923">
        <f>IF(基本情報入力シート!C55="","",基本情報入力シート!C55)</f>
        <v>1334567891</v>
      </c>
      <c r="C18" s="924"/>
      <c r="D18" s="924"/>
      <c r="E18" s="924"/>
      <c r="F18" s="924"/>
      <c r="G18" s="924"/>
      <c r="H18" s="924"/>
      <c r="I18" s="925"/>
      <c r="J18" s="421" t="str">
        <f>IF(基本情報入力シート!M55="","",基本情報入力シート!M55)</f>
        <v>東京都</v>
      </c>
      <c r="K18" s="422" t="str">
        <f>IF(基本情報入力シート!R55="","",基本情報入力シート!R55)</f>
        <v>東京都</v>
      </c>
      <c r="L18" s="422" t="str">
        <f>IF(基本情報入力シート!W55="","",基本情報入力シート!W55)</f>
        <v>千代田区</v>
      </c>
      <c r="M18" s="423" t="str">
        <f>IF(基本情報入力シート!X55="","",基本情報入力シート!X55)</f>
        <v>デイサービス△△</v>
      </c>
      <c r="N18" s="424" t="str">
        <f>IF(基本情報入力シート!Y55="","",基本情報入力シート!Y55)</f>
        <v>通所介護</v>
      </c>
      <c r="O18" s="109" t="s">
        <v>312</v>
      </c>
      <c r="P18" s="110" t="s">
        <v>313</v>
      </c>
      <c r="Q18" s="111" t="s">
        <v>314</v>
      </c>
      <c r="R18" s="112" t="s">
        <v>312</v>
      </c>
      <c r="S18" s="103">
        <v>285000</v>
      </c>
      <c r="T18" s="416">
        <f>IFERROR(S18*VLOOKUP(AE18,【参考】数式用3!$AD$3:$BA$14,MATCH(N18,【参考】数式用3!$AD$2:$BA$2,0)),"")</f>
        <v>0</v>
      </c>
      <c r="U18" s="113" t="s">
        <v>313</v>
      </c>
      <c r="V18" s="104">
        <v>66490</v>
      </c>
      <c r="W18" s="123">
        <v>1</v>
      </c>
      <c r="X18" s="1002">
        <f>IFERROR(V18*VLOOKUP(AF18,【参考】数式用3!$AD$15:$BA$23,MATCH(N18,【参考】数式用3!$AD$2:$BA$2,0)),"")</f>
        <v>0</v>
      </c>
      <c r="Y18" s="1003"/>
      <c r="Z18" s="114" t="s">
        <v>314</v>
      </c>
      <c r="AA18" s="105"/>
      <c r="AB18" s="425">
        <f>IFERROR(AA18*VLOOKUP(AG18,【参考】数式用3!$AD$24:$BA$27,MATCH(N18,【参考】数式用3!$AD$2:$BA$2,0)),"")</f>
        <v>0</v>
      </c>
      <c r="AC18" s="116"/>
      <c r="AD18" s="417">
        <f t="shared" si="0"/>
        <v>1</v>
      </c>
      <c r="AE18" s="418" t="str">
        <f t="shared" si="1"/>
        <v>処遇加算Ⅱから処遇加算Ⅱ</v>
      </c>
      <c r="AF18" s="418" t="str">
        <f t="shared" si="2"/>
        <v>特定加算Ⅱから特定加算Ⅱ</v>
      </c>
      <c r="AG18" s="418" t="str">
        <f t="shared" si="3"/>
        <v>ベア加算なしからベア加算なし</v>
      </c>
    </row>
    <row r="19" spans="1:33" ht="24.9" customHeight="1">
      <c r="A19" s="420">
        <v>4</v>
      </c>
      <c r="B19" s="923">
        <f>IF(基本情報入力シート!C56="","",基本情報入力シート!C56)</f>
        <v>1334567892</v>
      </c>
      <c r="C19" s="924"/>
      <c r="D19" s="924"/>
      <c r="E19" s="924"/>
      <c r="F19" s="924"/>
      <c r="G19" s="924"/>
      <c r="H19" s="924"/>
      <c r="I19" s="925"/>
      <c r="J19" s="421" t="str">
        <f>IF(基本情報入力シート!M56="","",基本情報入力シート!M56)</f>
        <v>中央区</v>
      </c>
      <c r="K19" s="422" t="str">
        <f>IF(基本情報入力シート!R56="","",基本情報入力シート!R56)</f>
        <v>東京都</v>
      </c>
      <c r="L19" s="422" t="str">
        <f>IF(基本情報入力シート!W56="","",基本情報入力シート!W56)</f>
        <v>中央区</v>
      </c>
      <c r="M19" s="423" t="str">
        <f>IF(基本情報入力シート!X56="","",基本情報入力シート!X56)</f>
        <v>○○の家</v>
      </c>
      <c r="N19" s="424" t="str">
        <f>IF(基本情報入力シート!Y56="","",基本情報入力シート!Y56)</f>
        <v>（介護予防）小規模多機能型居宅介護</v>
      </c>
      <c r="O19" s="109" t="s">
        <v>320</v>
      </c>
      <c r="P19" s="110" t="s">
        <v>319</v>
      </c>
      <c r="Q19" s="111" t="s">
        <v>314</v>
      </c>
      <c r="R19" s="112" t="s">
        <v>312</v>
      </c>
      <c r="S19" s="103">
        <v>567000</v>
      </c>
      <c r="T19" s="416">
        <f>IFERROR(S19*VLOOKUP(AE19,【参考】数式用3!$AD$3:$BA$14,MATCH(N19,【参考】数式用3!$AD$2:$BA$2,0)),"")</f>
        <v>252851.35135135133</v>
      </c>
      <c r="U19" s="113" t="s">
        <v>313</v>
      </c>
      <c r="V19" s="104">
        <v>100000</v>
      </c>
      <c r="W19" s="123">
        <v>1</v>
      </c>
      <c r="X19" s="1002">
        <f>IFERROR(V19*VLOOKUP(AF19,【参考】数式用3!$AD$15:$BA$23,MATCH(N19,【参考】数式用3!$AD$2:$BA$2,0)),"")</f>
        <v>100000</v>
      </c>
      <c r="Y19" s="1003"/>
      <c r="Z19" s="114" t="s">
        <v>314</v>
      </c>
      <c r="AA19" s="105"/>
      <c r="AB19" s="425">
        <f>IFERROR(AA19*VLOOKUP(AG19,【参考】数式用3!$AD$24:$BA$27,MATCH(N19,【参考】数式用3!$AD$2:$BA$2,0)),"")</f>
        <v>0</v>
      </c>
      <c r="AC19" s="116"/>
      <c r="AD19" s="417">
        <f t="shared" si="0"/>
        <v>1</v>
      </c>
      <c r="AE19" s="418" t="str">
        <f t="shared" si="1"/>
        <v>処遇加算Ⅲから処遇加算Ⅱ</v>
      </c>
      <c r="AF19" s="418" t="str">
        <f t="shared" si="2"/>
        <v>特定加算なしから特定加算Ⅱ</v>
      </c>
      <c r="AG19" s="418" t="str">
        <f t="shared" si="3"/>
        <v>ベア加算なしからベア加算なし</v>
      </c>
    </row>
    <row r="20" spans="1:33" ht="24.9" customHeight="1">
      <c r="A20" s="420">
        <v>5</v>
      </c>
      <c r="B20" s="923">
        <f>IF(基本情報入力シート!C57="","",基本情報入力シート!C57)</f>
        <v>1334567893</v>
      </c>
      <c r="C20" s="924"/>
      <c r="D20" s="924"/>
      <c r="E20" s="924"/>
      <c r="F20" s="924"/>
      <c r="G20" s="924"/>
      <c r="H20" s="924"/>
      <c r="I20" s="925"/>
      <c r="J20" s="421" t="str">
        <f>IF(基本情報入力シート!M57="","",基本情報入力シート!M57)</f>
        <v>千葉県</v>
      </c>
      <c r="K20" s="422" t="str">
        <f>IF(基本情報入力シート!R57="","",基本情報入力シート!R57)</f>
        <v>千葉県</v>
      </c>
      <c r="L20" s="422" t="str">
        <f>IF(基本情報入力シート!W57="","",基本情報入力シート!W57)</f>
        <v>千葉市</v>
      </c>
      <c r="M20" s="423" t="str">
        <f>IF(基本情報入力シート!X57="","",基本情報入力シート!X57)</f>
        <v>介護老人福祉施設○○園</v>
      </c>
      <c r="N20" s="424" t="str">
        <f>IF(基本情報入力シート!Y57="","",基本情報入力シート!Y57)</f>
        <v>介護老人福祉施設</v>
      </c>
      <c r="O20" s="109" t="s">
        <v>312</v>
      </c>
      <c r="P20" s="110" t="s">
        <v>319</v>
      </c>
      <c r="Q20" s="111" t="s">
        <v>314</v>
      </c>
      <c r="R20" s="112" t="s">
        <v>312</v>
      </c>
      <c r="S20" s="103">
        <v>1240000</v>
      </c>
      <c r="T20" s="416">
        <f>IFERROR(S20*VLOOKUP(AE20,【参考】数式用3!$AD$3:$BA$14,MATCH(N20,【参考】数式用3!$AD$2:$BA$2,0)),"")</f>
        <v>0</v>
      </c>
      <c r="U20" s="113" t="s">
        <v>319</v>
      </c>
      <c r="V20" s="104"/>
      <c r="W20" s="123"/>
      <c r="X20" s="1002">
        <f>IFERROR(V20*VLOOKUP(AF20,【参考】数式用3!$AD$15:$BA$23,MATCH(N20,【参考】数式用3!$AD$2:$BA$2,0)),"")</f>
        <v>0</v>
      </c>
      <c r="Y20" s="1003"/>
      <c r="Z20" s="114" t="s">
        <v>314</v>
      </c>
      <c r="AA20" s="105"/>
      <c r="AB20" s="425">
        <f>IFERROR(AA20*VLOOKUP(AG20,【参考】数式用3!$AD$24:$BA$27,MATCH(N20,【参考】数式用3!$AD$2:$BA$2,0)),"")</f>
        <v>0</v>
      </c>
      <c r="AC20" s="116"/>
      <c r="AD20" s="417" t="str">
        <f t="shared" si="0"/>
        <v/>
      </c>
      <c r="AE20" s="418" t="str">
        <f t="shared" si="1"/>
        <v>処遇加算Ⅱから処遇加算Ⅱ</v>
      </c>
      <c r="AF20" s="418" t="str">
        <f t="shared" si="2"/>
        <v>特定加算なしから特定加算なし</v>
      </c>
      <c r="AG20" s="418" t="str">
        <f t="shared" si="3"/>
        <v>ベア加算なしからベア加算なし</v>
      </c>
    </row>
    <row r="21" spans="1:33" ht="24.9" customHeight="1">
      <c r="A21" s="420">
        <v>6</v>
      </c>
      <c r="B21" s="923">
        <f>IF(基本情報入力シート!C58="","",基本情報入力シート!C58)</f>
        <v>1334567893</v>
      </c>
      <c r="C21" s="924"/>
      <c r="D21" s="924"/>
      <c r="E21" s="924"/>
      <c r="F21" s="924"/>
      <c r="G21" s="924"/>
      <c r="H21" s="924"/>
      <c r="I21" s="925"/>
      <c r="J21" s="421" t="str">
        <f>IF(基本情報入力シート!M58="","",基本情報入力シート!M58)</f>
        <v>千葉県</v>
      </c>
      <c r="K21" s="422" t="str">
        <f>IF(基本情報入力シート!R58="","",基本情報入力シート!R58)</f>
        <v>千葉県</v>
      </c>
      <c r="L21" s="422" t="str">
        <f>IF(基本情報入力シート!W58="","",基本情報入力シート!W58)</f>
        <v>千葉市</v>
      </c>
      <c r="M21" s="423" t="str">
        <f>IF(基本情報入力シート!X58="","",基本情報入力シート!X58)</f>
        <v>介護老人福祉施設○○園</v>
      </c>
      <c r="N21" s="424" t="str">
        <f>IF(基本情報入力シート!Y58="","",基本情報入力シート!Y58)</f>
        <v>介護老人福祉施設</v>
      </c>
      <c r="O21" s="109" t="s">
        <v>312</v>
      </c>
      <c r="P21" s="110" t="s">
        <v>319</v>
      </c>
      <c r="Q21" s="111" t="s">
        <v>314</v>
      </c>
      <c r="R21" s="112" t="s">
        <v>315</v>
      </c>
      <c r="S21" s="103">
        <v>1710000</v>
      </c>
      <c r="T21" s="416">
        <f>IFERROR(S21*VLOOKUP(AE21,【参考】数式用3!$AD$3:$BA$14,MATCH(N21,【参考】数式用3!$AD$2:$BA$2,0)),"")</f>
        <v>473855.42168674711</v>
      </c>
      <c r="U21" s="113" t="s">
        <v>313</v>
      </c>
      <c r="V21" s="104">
        <v>475000</v>
      </c>
      <c r="W21" s="123">
        <v>1</v>
      </c>
      <c r="X21" s="1002">
        <f>IFERROR(V21*VLOOKUP(AF21,【参考】数式用3!$AD$15:$BA$23,MATCH(N21,【参考】数式用3!$AD$2:$BA$2,0)),"")</f>
        <v>475000</v>
      </c>
      <c r="Y21" s="1003"/>
      <c r="Z21" s="114" t="s">
        <v>314</v>
      </c>
      <c r="AA21" s="105"/>
      <c r="AB21" s="425">
        <f>IFERROR(AA21*VLOOKUP(AG21,【参考】数式用3!$AD$24:$BA$27,MATCH(N21,【参考】数式用3!$AD$2:$BA$2,0)),"")</f>
        <v>0</v>
      </c>
      <c r="AC21" s="116"/>
      <c r="AD21" s="417">
        <f t="shared" si="0"/>
        <v>1</v>
      </c>
      <c r="AE21" s="418" t="str">
        <f t="shared" si="1"/>
        <v>処遇加算Ⅱから処遇加算Ⅰ</v>
      </c>
      <c r="AF21" s="418" t="str">
        <f t="shared" si="2"/>
        <v>特定加算なしから特定加算Ⅱ</v>
      </c>
      <c r="AG21" s="418" t="str">
        <f t="shared" si="3"/>
        <v>ベア加算なしからベア加算なし</v>
      </c>
    </row>
    <row r="22" spans="1:33" ht="24.9" customHeight="1">
      <c r="A22" s="420">
        <v>7</v>
      </c>
      <c r="B22" s="923">
        <f>IF(基本情報入力シート!C59="","",基本情報入力シート!C59)</f>
        <v>1334567894</v>
      </c>
      <c r="C22" s="924"/>
      <c r="D22" s="924"/>
      <c r="E22" s="924"/>
      <c r="F22" s="924"/>
      <c r="G22" s="924"/>
      <c r="H22" s="924"/>
      <c r="I22" s="925"/>
      <c r="J22" s="421" t="str">
        <f>IF(基本情報入力シート!M59="","",基本情報入力シート!M59)</f>
        <v>千葉県</v>
      </c>
      <c r="K22" s="422" t="str">
        <f>IF(基本情報入力シート!R59="","",基本情報入力シート!R59)</f>
        <v>千葉県</v>
      </c>
      <c r="L22" s="422" t="str">
        <f>IF(基本情報入力シート!W59="","",基本情報入力シート!W59)</f>
        <v>千葉市</v>
      </c>
      <c r="M22" s="423" t="str">
        <f>IF(基本情報入力シート!X59="","",基本情報入力シート!X59)</f>
        <v>介護老人福祉施設○○園</v>
      </c>
      <c r="N22" s="424" t="str">
        <f>IF(基本情報入力シート!Y59="","",基本情報入力シート!Y59)</f>
        <v>（介護予防）短期入所生活介護</v>
      </c>
      <c r="O22" s="109" t="s">
        <v>320</v>
      </c>
      <c r="P22" s="110" t="s">
        <v>313</v>
      </c>
      <c r="Q22" s="111" t="s">
        <v>314</v>
      </c>
      <c r="R22" s="112" t="s">
        <v>320</v>
      </c>
      <c r="S22" s="103">
        <v>170000</v>
      </c>
      <c r="T22" s="416">
        <f>IFERROR(S22*VLOOKUP(AE22,【参考】数式用3!$AD$3:$BA$14,MATCH(N22,【参考】数式用3!$AD$2:$BA$2,0)),"")</f>
        <v>0</v>
      </c>
      <c r="U22" s="113" t="s">
        <v>313</v>
      </c>
      <c r="V22" s="104">
        <v>120000</v>
      </c>
      <c r="W22" s="123"/>
      <c r="X22" s="1002">
        <f>IFERROR(V22*VLOOKUP(AF22,【参考】数式用3!$AD$15:$BA$23,MATCH(N22,【参考】数式用3!$AD$2:$BA$2,0)),"")</f>
        <v>0</v>
      </c>
      <c r="Y22" s="1003"/>
      <c r="Z22" s="114" t="s">
        <v>314</v>
      </c>
      <c r="AA22" s="105"/>
      <c r="AB22" s="425">
        <f>IFERROR(AA22*VLOOKUP(AG22,【参考】数式用3!$AD$24:$BA$27,MATCH(N22,【参考】数式用3!$AD$2:$BA$2,0)),"")</f>
        <v>0</v>
      </c>
      <c r="AC22" s="116"/>
      <c r="AD22" s="417" t="str">
        <f t="shared" si="0"/>
        <v/>
      </c>
      <c r="AE22" s="418" t="str">
        <f t="shared" si="1"/>
        <v>処遇加算Ⅲから処遇加算Ⅲ</v>
      </c>
      <c r="AF22" s="418" t="str">
        <f t="shared" si="2"/>
        <v>特定加算Ⅱから特定加算Ⅱ</v>
      </c>
      <c r="AG22" s="418" t="str">
        <f t="shared" si="3"/>
        <v>ベア加算なしからベア加算なし</v>
      </c>
    </row>
    <row r="23" spans="1:33" ht="24.9" customHeight="1">
      <c r="A23" s="420">
        <v>8</v>
      </c>
      <c r="B23" s="923" t="str">
        <f>IF(基本情報入力シート!C60="","",基本情報入力シート!C60)</f>
        <v>1334567840</v>
      </c>
      <c r="C23" s="924"/>
      <c r="D23" s="924"/>
      <c r="E23" s="924"/>
      <c r="F23" s="924"/>
      <c r="G23" s="924"/>
      <c r="H23" s="924"/>
      <c r="I23" s="925"/>
      <c r="J23" s="421" t="str">
        <f>IF(基本情報入力シート!M60="","",基本情報入力シート!M60)</f>
        <v>東京都</v>
      </c>
      <c r="K23" s="422" t="str">
        <f>IF(基本情報入力シート!R60="","",基本情報入力シート!R60)</f>
        <v>東京都</v>
      </c>
      <c r="L23" s="422" t="str">
        <f>IF(基本情報入力シート!W60="","",基本情報入力シート!W60)</f>
        <v>千代田区</v>
      </c>
      <c r="M23" s="423" t="str">
        <f>IF(基本情報入力シート!X60="","",基本情報入力シート!X60)</f>
        <v>○○の家</v>
      </c>
      <c r="N23" s="424" t="str">
        <f>IF(基本情報入力シート!Y60="","",基本情報入力シート!Y60)</f>
        <v>介護老人福祉施設</v>
      </c>
      <c r="O23" s="109" t="s">
        <v>370</v>
      </c>
      <c r="P23" s="110" t="s">
        <v>319</v>
      </c>
      <c r="Q23" s="111" t="s">
        <v>314</v>
      </c>
      <c r="R23" s="112" t="s">
        <v>320</v>
      </c>
      <c r="S23" s="103">
        <v>1300000</v>
      </c>
      <c r="T23" s="416">
        <f>IFERROR(S23*VLOOKUP(AE23,【参考】数式用3!$AD$3:$BA$14,MATCH(N23,【参考】数式用3!$AD$2:$BA$2,0)),"")</f>
        <v>1300000</v>
      </c>
      <c r="U23" s="113" t="s">
        <v>319</v>
      </c>
      <c r="V23" s="104"/>
      <c r="W23" s="123"/>
      <c r="X23" s="1002">
        <f>IFERROR(V23*VLOOKUP(AF23,【参考】数式用3!$AD$15:$BA$23,MATCH(N23,【参考】数式用3!$AD$2:$BA$2,0)),"")</f>
        <v>0</v>
      </c>
      <c r="Y23" s="1003"/>
      <c r="Z23" s="114" t="s">
        <v>317</v>
      </c>
      <c r="AA23" s="105">
        <v>678000</v>
      </c>
      <c r="AB23" s="425">
        <f>IFERROR(AA23*VLOOKUP(AG23,【参考】数式用3!$AD$24:$BA$27,MATCH(N23,【参考】数式用3!$AD$2:$BA$2,0)),"")</f>
        <v>678000</v>
      </c>
      <c r="AC23" s="116" t="s">
        <v>318</v>
      </c>
      <c r="AD23" s="417" t="str">
        <f t="shared" si="0"/>
        <v/>
      </c>
      <c r="AE23" s="418" t="str">
        <f t="shared" ref="AE23:AE86" si="4">IF(AND(O23="",R23=""),"",O23&amp;"から"&amp;R23)</f>
        <v>処遇加算なしから処遇加算Ⅲ</v>
      </c>
      <c r="AF23" s="418" t="str">
        <f t="shared" ref="AF23:AF86" si="5">IF(AND(P23="",U23=""),"",P23&amp;"から"&amp;U23)</f>
        <v>特定加算なしから特定加算なし</v>
      </c>
      <c r="AG23" s="418" t="str">
        <f t="shared" ref="AG23:AG86" si="6">IF(AND(Q23="",Z23=""),"",Q23&amp;"から"&amp;Z23)</f>
        <v>ベア加算なしからベア加算</v>
      </c>
    </row>
    <row r="24" spans="1:33" ht="24.9" customHeight="1">
      <c r="A24" s="420">
        <v>9</v>
      </c>
      <c r="B24" s="923" t="str">
        <f>IF(基本情報入力シート!C61="","",基本情報入力シート!C61)</f>
        <v>1234567892</v>
      </c>
      <c r="C24" s="924"/>
      <c r="D24" s="924"/>
      <c r="E24" s="924"/>
      <c r="F24" s="924"/>
      <c r="G24" s="924"/>
      <c r="H24" s="924"/>
      <c r="I24" s="925"/>
      <c r="J24" s="421" t="str">
        <f>IF(基本情報入力シート!M61="","",基本情報入力シート!M61)</f>
        <v>千葉県</v>
      </c>
      <c r="K24" s="422" t="str">
        <f>IF(基本情報入力シート!R61="","",基本情報入力シート!R61)</f>
        <v>千葉県</v>
      </c>
      <c r="L24" s="422" t="str">
        <f>IF(基本情報入力シート!W61="","",基本情報入力シート!W61)</f>
        <v>千葉市</v>
      </c>
      <c r="M24" s="423" t="str">
        <f>IF(基本情報入力シート!X61="","",基本情報入力シート!X61)</f>
        <v>○○センター</v>
      </c>
      <c r="N24" s="424" t="str">
        <f>IF(基本情報入力シート!Y61="","",基本情報入力シート!Y61)</f>
        <v>地域密着型通所介護</v>
      </c>
      <c r="O24" s="109" t="s">
        <v>370</v>
      </c>
      <c r="P24" s="110" t="s">
        <v>319</v>
      </c>
      <c r="Q24" s="111" t="s">
        <v>314</v>
      </c>
      <c r="R24" s="112" t="s">
        <v>320</v>
      </c>
      <c r="S24" s="103">
        <v>950000</v>
      </c>
      <c r="T24" s="416">
        <f>IFERROR(S24*VLOOKUP(AE24,【参考】数式用3!$AD$3:$BA$14,MATCH(N24,【参考】数式用3!$AD$2:$BA$2,0)),"")</f>
        <v>950000</v>
      </c>
      <c r="U24" s="113" t="s">
        <v>319</v>
      </c>
      <c r="V24" s="104"/>
      <c r="W24" s="123"/>
      <c r="X24" s="1002">
        <f>IFERROR(V24*VLOOKUP(AF24,【参考】数式用3!$AD$15:$BA$23,MATCH(N24,【参考】数式用3!$AD$2:$BA$2,0)),"")</f>
        <v>0</v>
      </c>
      <c r="Y24" s="1003"/>
      <c r="Z24" s="114" t="s">
        <v>317</v>
      </c>
      <c r="AA24" s="105">
        <v>454000</v>
      </c>
      <c r="AB24" s="425">
        <f>IFERROR(AA24*VLOOKUP(AG24,【参考】数式用3!$AD$24:$BA$27,MATCH(N24,【参考】数式用3!$AD$2:$BA$2,0)),"")</f>
        <v>454000</v>
      </c>
      <c r="AC24" s="116" t="s">
        <v>318</v>
      </c>
      <c r="AD24" s="417" t="str">
        <f t="shared" si="0"/>
        <v/>
      </c>
      <c r="AE24" s="418" t="str">
        <f t="shared" si="4"/>
        <v>処遇加算なしから処遇加算Ⅲ</v>
      </c>
      <c r="AF24" s="418" t="str">
        <f t="shared" si="5"/>
        <v>特定加算なしから特定加算なし</v>
      </c>
      <c r="AG24" s="418" t="str">
        <f t="shared" si="6"/>
        <v>ベア加算なしからベア加算</v>
      </c>
    </row>
    <row r="25" spans="1:33" ht="24.9" customHeight="1">
      <c r="A25" s="420">
        <v>10</v>
      </c>
      <c r="B25" s="923" t="str">
        <f>IF(基本情報入力シート!C62="","",基本情報入力シート!C62)</f>
        <v>2345678932</v>
      </c>
      <c r="C25" s="924"/>
      <c r="D25" s="924"/>
      <c r="E25" s="924"/>
      <c r="F25" s="924"/>
      <c r="G25" s="924"/>
      <c r="H25" s="924"/>
      <c r="I25" s="925"/>
      <c r="J25" s="421" t="str">
        <f>IF(基本情報入力シート!M62="","",基本情報入力シート!M62)</f>
        <v>東京都</v>
      </c>
      <c r="K25" s="422" t="str">
        <f>IF(基本情報入力シート!R62="","",基本情報入力シート!R62)</f>
        <v>東京都</v>
      </c>
      <c r="L25" s="422" t="str">
        <f>IF(基本情報入力シート!W62="","",基本情報入力シート!W62)</f>
        <v>千代田区</v>
      </c>
      <c r="M25" s="423" t="str">
        <f>IF(基本情報入力シート!X62="","",基本情報入力シート!X62)</f>
        <v>○○の社</v>
      </c>
      <c r="N25" s="424" t="str">
        <f>IF(基本情報入力シート!Y62="","",基本情報入力シート!Y62)</f>
        <v>通所介護</v>
      </c>
      <c r="O25" s="109" t="s">
        <v>370</v>
      </c>
      <c r="P25" s="110" t="s">
        <v>319</v>
      </c>
      <c r="Q25" s="111" t="s">
        <v>314</v>
      </c>
      <c r="R25" s="112" t="s">
        <v>320</v>
      </c>
      <c r="S25" s="103">
        <v>970000</v>
      </c>
      <c r="T25" s="416">
        <f>IFERROR(S25*VLOOKUP(AE25,【参考】数式用3!$AD$3:$BA$14,MATCH(N25,【参考】数式用3!$AD$2:$BA$2,0)),"")</f>
        <v>970000</v>
      </c>
      <c r="U25" s="113" t="s">
        <v>319</v>
      </c>
      <c r="V25" s="104"/>
      <c r="W25" s="123"/>
      <c r="X25" s="1002">
        <f>IFERROR(V25*VLOOKUP(AF25,【参考】数式用3!$AD$15:$BA$23,MATCH(N25,【参考】数式用3!$AD$2:$BA$2,0)),"")</f>
        <v>0</v>
      </c>
      <c r="Y25" s="1003"/>
      <c r="Z25" s="114" t="s">
        <v>314</v>
      </c>
      <c r="AA25" s="105"/>
      <c r="AB25" s="425">
        <f>IFERROR(AA25*VLOOKUP(AG25,【参考】数式用3!$AD$24:$BA$27,MATCH(N25,【参考】数式用3!$AD$2:$BA$2,0)),"")</f>
        <v>0</v>
      </c>
      <c r="AC25" s="116"/>
      <c r="AD25" s="417" t="str">
        <f t="shared" si="0"/>
        <v/>
      </c>
      <c r="AE25" s="418" t="str">
        <f t="shared" si="4"/>
        <v>処遇加算なしから処遇加算Ⅲ</v>
      </c>
      <c r="AF25" s="418" t="str">
        <f t="shared" si="5"/>
        <v>特定加算なしから特定加算なし</v>
      </c>
      <c r="AG25" s="418" t="str">
        <f t="shared" si="6"/>
        <v>ベア加算なしからベア加算なし</v>
      </c>
    </row>
    <row r="26" spans="1:33" ht="24.9" customHeight="1">
      <c r="A26" s="420">
        <v>11</v>
      </c>
      <c r="B26" s="923" t="str">
        <f>IF(基本情報入力シート!C63="","",基本情報入力シート!C63)</f>
        <v>1234567846</v>
      </c>
      <c r="C26" s="924"/>
      <c r="D26" s="924"/>
      <c r="E26" s="924"/>
      <c r="F26" s="924"/>
      <c r="G26" s="924"/>
      <c r="H26" s="924"/>
      <c r="I26" s="925"/>
      <c r="J26" s="421" t="str">
        <f>IF(基本情報入力シート!M63="","",基本情報入力シート!M63)</f>
        <v>千葉県</v>
      </c>
      <c r="K26" s="422" t="str">
        <f>IF(基本情報入力シート!R63="","",基本情報入力シート!R63)</f>
        <v>千葉県</v>
      </c>
      <c r="L26" s="422" t="str">
        <f>IF(基本情報入力シート!W63="","",基本情報入力シート!W63)</f>
        <v>千葉市</v>
      </c>
      <c r="M26" s="423" t="str">
        <f>IF(基本情報入力シート!X63="","",基本情報入力シート!X63)</f>
        <v>○○センター</v>
      </c>
      <c r="N26" s="424" t="str">
        <f>IF(基本情報入力シート!Y63="","",基本情報入力シート!Y63)</f>
        <v>看護小規模多機能型居宅介護</v>
      </c>
      <c r="O26" s="109" t="s">
        <v>370</v>
      </c>
      <c r="P26" s="110" t="s">
        <v>319</v>
      </c>
      <c r="Q26" s="111" t="s">
        <v>314</v>
      </c>
      <c r="R26" s="112" t="s">
        <v>320</v>
      </c>
      <c r="S26" s="103">
        <v>1705000</v>
      </c>
      <c r="T26" s="416">
        <f>IFERROR(S26*VLOOKUP(AE26,【参考】数式用3!$AD$3:$BA$14,MATCH(N26,【参考】数式用3!$AD$2:$BA$2,0)),"")</f>
        <v>1705000</v>
      </c>
      <c r="U26" s="113" t="s">
        <v>313</v>
      </c>
      <c r="V26" s="104">
        <v>500000</v>
      </c>
      <c r="W26" s="123">
        <v>1</v>
      </c>
      <c r="X26" s="1002">
        <f>IFERROR(V26*VLOOKUP(AF26,【参考】数式用3!$AD$15:$BA$23,MATCH(N26,【参考】数式用3!$AD$2:$BA$2,0)),"")</f>
        <v>500000</v>
      </c>
      <c r="Y26" s="1003"/>
      <c r="Z26" s="114" t="s">
        <v>314</v>
      </c>
      <c r="AA26" s="105"/>
      <c r="AB26" s="425">
        <f>IFERROR(AA26*VLOOKUP(AG26,【参考】数式用3!$AD$24:$BA$27,MATCH(N26,【参考】数式用3!$AD$2:$BA$2,0)),"")</f>
        <v>0</v>
      </c>
      <c r="AC26" s="116"/>
      <c r="AD26" s="417">
        <f t="shared" si="0"/>
        <v>1</v>
      </c>
      <c r="AE26" s="418" t="str">
        <f t="shared" si="4"/>
        <v>処遇加算なしから処遇加算Ⅲ</v>
      </c>
      <c r="AF26" s="418" t="str">
        <f t="shared" si="5"/>
        <v>特定加算なしから特定加算Ⅱ</v>
      </c>
      <c r="AG26" s="418" t="str">
        <f t="shared" si="6"/>
        <v>ベア加算なしからベア加算なし</v>
      </c>
    </row>
    <row r="27" spans="1:33" ht="24.9" customHeight="1">
      <c r="A27" s="420">
        <v>12</v>
      </c>
      <c r="B27" s="923" t="str">
        <f>IF(基本情報入力シート!C64="","",基本情報入力シート!C64)</f>
        <v>2345678975</v>
      </c>
      <c r="C27" s="924"/>
      <c r="D27" s="924"/>
      <c r="E27" s="924"/>
      <c r="F27" s="924"/>
      <c r="G27" s="924"/>
      <c r="H27" s="924"/>
      <c r="I27" s="925"/>
      <c r="J27" s="421" t="str">
        <f>IF(基本情報入力シート!M64="","",基本情報入力シート!M64)</f>
        <v>東京都</v>
      </c>
      <c r="K27" s="422" t="str">
        <f>IF(基本情報入力シート!R64="","",基本情報入力シート!R64)</f>
        <v>東京都</v>
      </c>
      <c r="L27" s="422" t="str">
        <f>IF(基本情報入力シート!W64="","",基本情報入力シート!W64)</f>
        <v>千代田区</v>
      </c>
      <c r="M27" s="423" t="str">
        <f>IF(基本情報入力シート!X64="","",基本情報入力シート!X64)</f>
        <v>○○の社</v>
      </c>
      <c r="N27" s="424" t="str">
        <f>IF(基本情報入力シート!Y64="","",基本情報入力シート!Y64)</f>
        <v>介護医療院</v>
      </c>
      <c r="O27" s="109"/>
      <c r="P27" s="110"/>
      <c r="Q27" s="111"/>
      <c r="R27" s="112"/>
      <c r="S27" s="103"/>
      <c r="T27" s="416" t="str">
        <f>IFERROR(S27*VLOOKUP(AE27,【参考】数式用3!$AD$3:$BA$14,MATCH(N27,【参考】数式用3!$AD$2:$BA$2,0)),"")</f>
        <v/>
      </c>
      <c r="U27" s="113"/>
      <c r="V27" s="104"/>
      <c r="W27" s="123"/>
      <c r="X27" s="1002" t="str">
        <f>IFERROR(V27*VLOOKUP(AF27,【参考】数式用3!$AD$15:$BA$23,MATCH(N27,【参考】数式用3!$AD$2:$BA$2,0)),"")</f>
        <v/>
      </c>
      <c r="Y27" s="1003"/>
      <c r="Z27" s="114"/>
      <c r="AA27" s="105"/>
      <c r="AB27" s="425" t="str">
        <f>IFERROR(AA27*VLOOKUP(AG27,【参考】数式用3!$AD$24:$BA$27,MATCH(N27,【参考】数式用3!$AD$2:$BA$2,0)),"")</f>
        <v/>
      </c>
      <c r="AC27" s="116"/>
      <c r="AD27" s="417" t="str">
        <f t="shared" si="0"/>
        <v/>
      </c>
      <c r="AE27" s="418" t="str">
        <f t="shared" si="4"/>
        <v/>
      </c>
      <c r="AF27" s="418" t="str">
        <f t="shared" si="5"/>
        <v/>
      </c>
      <c r="AG27" s="418" t="str">
        <f t="shared" si="6"/>
        <v/>
      </c>
    </row>
    <row r="28" spans="1:33" ht="24.9" customHeight="1">
      <c r="A28" s="420">
        <v>13</v>
      </c>
      <c r="B28" s="923" t="str">
        <f>IF(基本情報入力シート!C65="","",基本情報入力シート!C65)</f>
        <v/>
      </c>
      <c r="C28" s="924"/>
      <c r="D28" s="924"/>
      <c r="E28" s="924"/>
      <c r="F28" s="924"/>
      <c r="G28" s="924"/>
      <c r="H28" s="924"/>
      <c r="I28" s="925"/>
      <c r="J28" s="421" t="str">
        <f>IF(基本情報入力シート!M65="","",基本情報入力シート!M65)</f>
        <v/>
      </c>
      <c r="K28" s="422" t="str">
        <f>IF(基本情報入力シート!R65="","",基本情報入力シート!R65)</f>
        <v/>
      </c>
      <c r="L28" s="422" t="str">
        <f>IF(基本情報入力シート!W65="","",基本情報入力シート!W65)</f>
        <v/>
      </c>
      <c r="M28" s="423" t="str">
        <f>IF(基本情報入力シート!X65="","",基本情報入力シート!X65)</f>
        <v/>
      </c>
      <c r="N28" s="424" t="str">
        <f>IF(基本情報入力シート!Y65="","",基本情報入力シート!Y65)</f>
        <v/>
      </c>
      <c r="O28" s="109"/>
      <c r="P28" s="110"/>
      <c r="Q28" s="111"/>
      <c r="R28" s="112"/>
      <c r="S28" s="103"/>
      <c r="T28" s="416" t="str">
        <f>IFERROR(S28*VLOOKUP(AE28,【参考】数式用3!$AD$3:$BA$14,MATCH(N28,【参考】数式用3!$AD$2:$BA$2,0)),"")</f>
        <v/>
      </c>
      <c r="U28" s="113"/>
      <c r="V28" s="104"/>
      <c r="W28" s="123"/>
      <c r="X28" s="1002" t="str">
        <f>IFERROR(V28*VLOOKUP(AF28,【参考】数式用3!$AD$15:$BA$23,MATCH(N28,【参考】数式用3!$AD$2:$BA$2,0)),"")</f>
        <v/>
      </c>
      <c r="Y28" s="1003"/>
      <c r="Z28" s="114"/>
      <c r="AA28" s="105"/>
      <c r="AB28" s="425" t="str">
        <f>IFERROR(AA28*VLOOKUP(AG28,【参考】数式用3!$AD$24:$BA$27,MATCH(N28,【参考】数式用3!$AD$2:$BA$2,0)),"")</f>
        <v/>
      </c>
      <c r="AC28" s="116"/>
      <c r="AD28" s="417" t="str">
        <f t="shared" si="0"/>
        <v/>
      </c>
      <c r="AE28" s="418" t="str">
        <f t="shared" si="4"/>
        <v/>
      </c>
      <c r="AF28" s="418" t="str">
        <f t="shared" si="5"/>
        <v/>
      </c>
      <c r="AG28" s="418" t="str">
        <f t="shared" si="6"/>
        <v/>
      </c>
    </row>
    <row r="29" spans="1:33" ht="24.9" customHeight="1">
      <c r="A29" s="420">
        <v>14</v>
      </c>
      <c r="B29" s="923" t="str">
        <f>IF(基本情報入力シート!C66="","",基本情報入力シート!C66)</f>
        <v/>
      </c>
      <c r="C29" s="924"/>
      <c r="D29" s="924"/>
      <c r="E29" s="924"/>
      <c r="F29" s="924"/>
      <c r="G29" s="924"/>
      <c r="H29" s="924"/>
      <c r="I29" s="925"/>
      <c r="J29" s="421" t="str">
        <f>IF(基本情報入力シート!M66="","",基本情報入力シート!M66)</f>
        <v/>
      </c>
      <c r="K29" s="422" t="str">
        <f>IF(基本情報入力シート!R66="","",基本情報入力シート!R66)</f>
        <v/>
      </c>
      <c r="L29" s="422" t="str">
        <f>IF(基本情報入力シート!W66="","",基本情報入力シート!W66)</f>
        <v/>
      </c>
      <c r="M29" s="423" t="str">
        <f>IF(基本情報入力シート!X66="","",基本情報入力シート!X66)</f>
        <v/>
      </c>
      <c r="N29" s="424" t="str">
        <f>IF(基本情報入力シート!Y66="","",基本情報入力シート!Y66)</f>
        <v/>
      </c>
      <c r="O29" s="109"/>
      <c r="P29" s="110"/>
      <c r="Q29" s="111"/>
      <c r="R29" s="112"/>
      <c r="S29" s="103"/>
      <c r="T29" s="416" t="str">
        <f>IFERROR(S29*VLOOKUP(AE29,【参考】数式用3!$AD$3:$BA$14,MATCH(N29,【参考】数式用3!$AD$2:$BA$2,0)),"")</f>
        <v/>
      </c>
      <c r="U29" s="113"/>
      <c r="V29" s="104"/>
      <c r="W29" s="123"/>
      <c r="X29" s="1002" t="str">
        <f>IFERROR(V29*VLOOKUP(AF29,【参考】数式用3!$AD$15:$BA$23,MATCH(N29,【参考】数式用3!$AD$2:$BA$2,0)),"")</f>
        <v/>
      </c>
      <c r="Y29" s="1003"/>
      <c r="Z29" s="114"/>
      <c r="AA29" s="105"/>
      <c r="AB29" s="425" t="str">
        <f>IFERROR(AA29*VLOOKUP(AG29,【参考】数式用3!$AD$24:$BA$27,MATCH(N29,【参考】数式用3!$AD$2:$BA$2,0)),"")</f>
        <v/>
      </c>
      <c r="AC29" s="116"/>
      <c r="AD29" s="417" t="str">
        <f t="shared" si="0"/>
        <v/>
      </c>
      <c r="AE29" s="418" t="str">
        <f t="shared" si="4"/>
        <v/>
      </c>
      <c r="AF29" s="418" t="str">
        <f t="shared" si="5"/>
        <v/>
      </c>
      <c r="AG29" s="418" t="str">
        <f t="shared" si="6"/>
        <v/>
      </c>
    </row>
    <row r="30" spans="1:33" ht="24.9" customHeight="1">
      <c r="A30" s="420">
        <v>15</v>
      </c>
      <c r="B30" s="923" t="str">
        <f>IF(基本情報入力シート!C67="","",基本情報入力シート!C67)</f>
        <v/>
      </c>
      <c r="C30" s="924"/>
      <c r="D30" s="924"/>
      <c r="E30" s="924"/>
      <c r="F30" s="924"/>
      <c r="G30" s="924"/>
      <c r="H30" s="924"/>
      <c r="I30" s="925"/>
      <c r="J30" s="421" t="str">
        <f>IF(基本情報入力シート!M67="","",基本情報入力シート!M67)</f>
        <v/>
      </c>
      <c r="K30" s="422" t="str">
        <f>IF(基本情報入力シート!R67="","",基本情報入力シート!R67)</f>
        <v/>
      </c>
      <c r="L30" s="422" t="str">
        <f>IF(基本情報入力シート!W67="","",基本情報入力シート!W67)</f>
        <v/>
      </c>
      <c r="M30" s="423" t="str">
        <f>IF(基本情報入力シート!X67="","",基本情報入力シート!X67)</f>
        <v/>
      </c>
      <c r="N30" s="424" t="str">
        <f>IF(基本情報入力シート!Y67="","",基本情報入力シート!Y67)</f>
        <v/>
      </c>
      <c r="O30" s="109"/>
      <c r="P30" s="110"/>
      <c r="Q30" s="111"/>
      <c r="R30" s="112"/>
      <c r="S30" s="103"/>
      <c r="T30" s="416" t="str">
        <f>IFERROR(S30*VLOOKUP(AE30,【参考】数式用3!$AD$3:$BA$14,MATCH(N30,【参考】数式用3!$AD$2:$BA$2,0)),"")</f>
        <v/>
      </c>
      <c r="U30" s="113"/>
      <c r="V30" s="104"/>
      <c r="W30" s="123"/>
      <c r="X30" s="1002" t="str">
        <f>IFERROR(V30*VLOOKUP(AF30,【参考】数式用3!$AD$15:$BA$23,MATCH(N30,【参考】数式用3!$AD$2:$BA$2,0)),"")</f>
        <v/>
      </c>
      <c r="Y30" s="1003"/>
      <c r="Z30" s="114"/>
      <c r="AA30" s="105"/>
      <c r="AB30" s="425" t="str">
        <f>IFERROR(AA30*VLOOKUP(AG30,【参考】数式用3!$AD$24:$BA$27,MATCH(N30,【参考】数式用3!$AD$2:$BA$2,0)),"")</f>
        <v/>
      </c>
      <c r="AC30" s="116"/>
      <c r="AD30" s="417" t="str">
        <f t="shared" si="0"/>
        <v/>
      </c>
      <c r="AE30" s="418" t="str">
        <f t="shared" si="4"/>
        <v/>
      </c>
      <c r="AF30" s="418" t="str">
        <f t="shared" si="5"/>
        <v/>
      </c>
      <c r="AG30" s="418" t="str">
        <f t="shared" si="6"/>
        <v/>
      </c>
    </row>
    <row r="31" spans="1:33" ht="24.9" customHeight="1">
      <c r="A31" s="420">
        <v>16</v>
      </c>
      <c r="B31" s="923" t="str">
        <f>IF(基本情報入力シート!C68="","",基本情報入力シート!C68)</f>
        <v/>
      </c>
      <c r="C31" s="924"/>
      <c r="D31" s="924"/>
      <c r="E31" s="924"/>
      <c r="F31" s="924"/>
      <c r="G31" s="924"/>
      <c r="H31" s="924"/>
      <c r="I31" s="925"/>
      <c r="J31" s="421" t="str">
        <f>IF(基本情報入力シート!M68="","",基本情報入力シート!M68)</f>
        <v/>
      </c>
      <c r="K31" s="422" t="str">
        <f>IF(基本情報入力シート!R68="","",基本情報入力シート!R68)</f>
        <v/>
      </c>
      <c r="L31" s="422" t="str">
        <f>IF(基本情報入力シート!W68="","",基本情報入力シート!W68)</f>
        <v/>
      </c>
      <c r="M31" s="423" t="str">
        <f>IF(基本情報入力シート!X68="","",基本情報入力シート!X68)</f>
        <v/>
      </c>
      <c r="N31" s="424" t="str">
        <f>IF(基本情報入力シート!Y68="","",基本情報入力シート!Y68)</f>
        <v/>
      </c>
      <c r="O31" s="109"/>
      <c r="P31" s="110"/>
      <c r="Q31" s="111"/>
      <c r="R31" s="112"/>
      <c r="S31" s="103"/>
      <c r="T31" s="416" t="str">
        <f>IFERROR(S31*VLOOKUP(AE31,【参考】数式用3!$AD$3:$BA$14,MATCH(N31,【参考】数式用3!$AD$2:$BA$2,0)),"")</f>
        <v/>
      </c>
      <c r="U31" s="113"/>
      <c r="V31" s="104"/>
      <c r="W31" s="123"/>
      <c r="X31" s="1002" t="str">
        <f>IFERROR(V31*VLOOKUP(AF31,【参考】数式用3!$AD$15:$BA$23,MATCH(N31,【参考】数式用3!$AD$2:$BA$2,0)),"")</f>
        <v/>
      </c>
      <c r="Y31" s="1003"/>
      <c r="Z31" s="114"/>
      <c r="AA31" s="105"/>
      <c r="AB31" s="425" t="str">
        <f>IFERROR(AA31*VLOOKUP(AG31,【参考】数式用3!$AD$24:$BA$27,MATCH(N31,【参考】数式用3!$AD$2:$BA$2,0)),"")</f>
        <v/>
      </c>
      <c r="AC31" s="116"/>
      <c r="AD31" s="417" t="str">
        <f t="shared" si="0"/>
        <v/>
      </c>
      <c r="AE31" s="418" t="str">
        <f t="shared" si="4"/>
        <v/>
      </c>
      <c r="AF31" s="418" t="str">
        <f t="shared" si="5"/>
        <v/>
      </c>
      <c r="AG31" s="418" t="str">
        <f t="shared" si="6"/>
        <v/>
      </c>
    </row>
    <row r="32" spans="1:33" ht="24.9" customHeight="1">
      <c r="A32" s="420">
        <v>17</v>
      </c>
      <c r="B32" s="923" t="str">
        <f>IF(基本情報入力シート!C69="","",基本情報入力シート!C69)</f>
        <v/>
      </c>
      <c r="C32" s="924"/>
      <c r="D32" s="924"/>
      <c r="E32" s="924"/>
      <c r="F32" s="924"/>
      <c r="G32" s="924"/>
      <c r="H32" s="924"/>
      <c r="I32" s="925"/>
      <c r="J32" s="422" t="str">
        <f>IF(基本情報入力シート!M69="","",基本情報入力シート!M69)</f>
        <v/>
      </c>
      <c r="K32" s="422" t="str">
        <f>IF(基本情報入力シート!R69="","",基本情報入力シート!R69)</f>
        <v/>
      </c>
      <c r="L32" s="422" t="str">
        <f>IF(基本情報入力シート!W69="","",基本情報入力シート!W69)</f>
        <v/>
      </c>
      <c r="M32" s="437" t="str">
        <f>IF(基本情報入力シート!X69="","",基本情報入力シート!X69)</f>
        <v/>
      </c>
      <c r="N32" s="444" t="str">
        <f>IF(基本情報入力シート!Y69="","",基本情報入力シート!Y69)</f>
        <v/>
      </c>
      <c r="O32" s="109"/>
      <c r="P32" s="110"/>
      <c r="Q32" s="111"/>
      <c r="R32" s="109"/>
      <c r="S32" s="439"/>
      <c r="T32" s="416" t="str">
        <f>IFERROR(S32*VLOOKUP(AE32,【参考】数式用3!$AD$3:$BA$14,MATCH(N32,【参考】数式用3!$AD$2:$BA$2,0)),"")</f>
        <v/>
      </c>
      <c r="U32" s="441"/>
      <c r="V32" s="123"/>
      <c r="W32" s="123"/>
      <c r="X32" s="1002" t="str">
        <f>IFERROR(V32*VLOOKUP(AF32,【参考】数式用3!$AD$15:$BA$23,MATCH(N32,【参考】数式用3!$AD$2:$BA$2,0)),"")</f>
        <v/>
      </c>
      <c r="Y32" s="1003"/>
      <c r="Z32" s="447"/>
      <c r="AA32" s="443"/>
      <c r="AB32" s="425" t="str">
        <f>IFERROR(AA32*VLOOKUP(AG32,【参考】数式用3!$AD$24:$BA$27,MATCH(N32,【参考】数式用3!$AD$2:$BA$2,0)),"")</f>
        <v/>
      </c>
      <c r="AC32" s="116"/>
      <c r="AD32" s="417" t="str">
        <f t="shared" si="0"/>
        <v/>
      </c>
      <c r="AE32" s="418" t="str">
        <f t="shared" si="4"/>
        <v/>
      </c>
      <c r="AF32" s="418" t="str">
        <f t="shared" si="5"/>
        <v/>
      </c>
      <c r="AG32" s="418" t="str">
        <f t="shared" si="6"/>
        <v/>
      </c>
    </row>
    <row r="33" spans="1:33" ht="24.9" customHeight="1">
      <c r="A33" s="420">
        <v>18</v>
      </c>
      <c r="B33" s="923" t="str">
        <f>IF(基本情報入力シート!C70="","",基本情報入力シート!C70)</f>
        <v/>
      </c>
      <c r="C33" s="924"/>
      <c r="D33" s="924"/>
      <c r="E33" s="924"/>
      <c r="F33" s="924"/>
      <c r="G33" s="924"/>
      <c r="H33" s="924"/>
      <c r="I33" s="925"/>
      <c r="J33" s="421" t="str">
        <f>IF(基本情報入力シート!M70="","",基本情報入力シート!M70)</f>
        <v/>
      </c>
      <c r="K33" s="422" t="str">
        <f>IF(基本情報入力シート!R70="","",基本情報入力シート!R70)</f>
        <v/>
      </c>
      <c r="L33" s="422" t="str">
        <f>IF(基本情報入力シート!W70="","",基本情報入力シート!W70)</f>
        <v/>
      </c>
      <c r="M33" s="423" t="str">
        <f>IF(基本情報入力シート!X70="","",基本情報入力シート!X70)</f>
        <v/>
      </c>
      <c r="N33" s="424" t="str">
        <f>IF(基本情報入力シート!Y70="","",基本情報入力シート!Y70)</f>
        <v/>
      </c>
      <c r="O33" s="109"/>
      <c r="P33" s="110"/>
      <c r="Q33" s="111"/>
      <c r="R33" s="112"/>
      <c r="S33" s="103"/>
      <c r="T33" s="416" t="str">
        <f>IFERROR(S33*VLOOKUP(AE33,【参考】数式用3!$AD$3:$BA$14,MATCH(N33,【参考】数式用3!$AD$2:$BA$2,0)),"")</f>
        <v/>
      </c>
      <c r="U33" s="113"/>
      <c r="V33" s="104"/>
      <c r="W33" s="123"/>
      <c r="X33" s="1002" t="str">
        <f>IFERROR(V33*VLOOKUP(AF33,【参考】数式用3!$AD$15:$BA$23,MATCH(N33,【参考】数式用3!$AD$2:$BA$2,0)),"")</f>
        <v/>
      </c>
      <c r="Y33" s="1003"/>
      <c r="Z33" s="114"/>
      <c r="AA33" s="105"/>
      <c r="AB33" s="425" t="str">
        <f>IFERROR(AA33*VLOOKUP(AG33,【参考】数式用3!$AD$24:$BA$27,MATCH(N33,【参考】数式用3!$AD$2:$BA$2,0)),"")</f>
        <v/>
      </c>
      <c r="AC33" s="116"/>
      <c r="AD33" s="417" t="str">
        <f t="shared" si="0"/>
        <v/>
      </c>
      <c r="AE33" s="418" t="str">
        <f t="shared" si="4"/>
        <v/>
      </c>
      <c r="AF33" s="418" t="str">
        <f t="shared" si="5"/>
        <v/>
      </c>
      <c r="AG33" s="418" t="str">
        <f t="shared" si="6"/>
        <v/>
      </c>
    </row>
    <row r="34" spans="1:33" ht="24.9" customHeight="1">
      <c r="A34" s="420">
        <v>19</v>
      </c>
      <c r="B34" s="923" t="str">
        <f>IF(基本情報入力シート!C71="","",基本情報入力シート!C71)</f>
        <v/>
      </c>
      <c r="C34" s="924"/>
      <c r="D34" s="924"/>
      <c r="E34" s="924"/>
      <c r="F34" s="924"/>
      <c r="G34" s="924"/>
      <c r="H34" s="924"/>
      <c r="I34" s="925"/>
      <c r="J34" s="421" t="str">
        <f>IF(基本情報入力シート!M71="","",基本情報入力シート!M71)</f>
        <v/>
      </c>
      <c r="K34" s="422" t="str">
        <f>IF(基本情報入力シート!R71="","",基本情報入力シート!R71)</f>
        <v/>
      </c>
      <c r="L34" s="422" t="str">
        <f>IF(基本情報入力シート!W71="","",基本情報入力シート!W71)</f>
        <v/>
      </c>
      <c r="M34" s="423" t="str">
        <f>IF(基本情報入力シート!X71="","",基本情報入力シート!X71)</f>
        <v/>
      </c>
      <c r="N34" s="424" t="str">
        <f>IF(基本情報入力シート!Y71="","",基本情報入力シート!Y71)</f>
        <v/>
      </c>
      <c r="O34" s="109"/>
      <c r="P34" s="110"/>
      <c r="Q34" s="111"/>
      <c r="R34" s="112"/>
      <c r="S34" s="103"/>
      <c r="T34" s="416" t="str">
        <f>IFERROR(S34*VLOOKUP(AE34,【参考】数式用3!$AD$3:$BA$14,MATCH(N34,【参考】数式用3!$AD$2:$BA$2,0)),"")</f>
        <v/>
      </c>
      <c r="U34" s="113"/>
      <c r="V34" s="104"/>
      <c r="W34" s="123"/>
      <c r="X34" s="1002" t="str">
        <f>IFERROR(V34*VLOOKUP(AF34,【参考】数式用3!$AD$15:$BA$23,MATCH(N34,【参考】数式用3!$AD$2:$BA$2,0)),"")</f>
        <v/>
      </c>
      <c r="Y34" s="1003"/>
      <c r="Z34" s="114"/>
      <c r="AA34" s="105"/>
      <c r="AB34" s="425" t="str">
        <f>IFERROR(AA34*VLOOKUP(AG34,【参考】数式用3!$AD$24:$BA$27,MATCH(N34,【参考】数式用3!$AD$2:$BA$2,0)),"")</f>
        <v/>
      </c>
      <c r="AC34" s="116"/>
      <c r="AD34" s="417" t="str">
        <f t="shared" si="0"/>
        <v/>
      </c>
      <c r="AE34" s="418" t="str">
        <f t="shared" si="4"/>
        <v/>
      </c>
      <c r="AF34" s="418" t="str">
        <f t="shared" si="5"/>
        <v/>
      </c>
      <c r="AG34" s="418" t="str">
        <f t="shared" si="6"/>
        <v/>
      </c>
    </row>
    <row r="35" spans="1:33" ht="24.9" customHeight="1">
      <c r="A35" s="420">
        <v>20</v>
      </c>
      <c r="B35" s="923" t="str">
        <f>IF(基本情報入力シート!C72="","",基本情報入力シート!C72)</f>
        <v/>
      </c>
      <c r="C35" s="924"/>
      <c r="D35" s="924"/>
      <c r="E35" s="924"/>
      <c r="F35" s="924"/>
      <c r="G35" s="924"/>
      <c r="H35" s="924"/>
      <c r="I35" s="925"/>
      <c r="J35" s="421" t="str">
        <f>IF(基本情報入力シート!M72="","",基本情報入力シート!M72)</f>
        <v/>
      </c>
      <c r="K35" s="422" t="str">
        <f>IF(基本情報入力シート!R72="","",基本情報入力シート!R72)</f>
        <v/>
      </c>
      <c r="L35" s="422" t="str">
        <f>IF(基本情報入力シート!W72="","",基本情報入力シート!W72)</f>
        <v/>
      </c>
      <c r="M35" s="423" t="str">
        <f>IF(基本情報入力シート!X72="","",基本情報入力シート!X72)</f>
        <v/>
      </c>
      <c r="N35" s="424" t="str">
        <f>IF(基本情報入力シート!Y72="","",基本情報入力シート!Y72)</f>
        <v/>
      </c>
      <c r="O35" s="109"/>
      <c r="P35" s="110"/>
      <c r="Q35" s="111"/>
      <c r="R35" s="112"/>
      <c r="S35" s="103"/>
      <c r="T35" s="416" t="str">
        <f>IFERROR(S35*VLOOKUP(AE35,【参考】数式用3!$AD$3:$BA$14,MATCH(N35,【参考】数式用3!$AD$2:$BA$2,0)),"")</f>
        <v/>
      </c>
      <c r="U35" s="113"/>
      <c r="V35" s="104"/>
      <c r="W35" s="123"/>
      <c r="X35" s="1002" t="str">
        <f>IFERROR(V35*VLOOKUP(AF35,【参考】数式用3!$AD$15:$BA$23,MATCH(N35,【参考】数式用3!$AD$2:$BA$2,0)),"")</f>
        <v/>
      </c>
      <c r="Y35" s="1003"/>
      <c r="Z35" s="114"/>
      <c r="AA35" s="105"/>
      <c r="AB35" s="425" t="str">
        <f>IFERROR(AA35*VLOOKUP(AG35,【参考】数式用3!$AD$24:$BA$27,MATCH(N35,【参考】数式用3!$AD$2:$BA$2,0)),"")</f>
        <v/>
      </c>
      <c r="AC35" s="116"/>
      <c r="AD35" s="417" t="str">
        <f t="shared" si="0"/>
        <v/>
      </c>
      <c r="AE35" s="418" t="str">
        <f t="shared" si="4"/>
        <v/>
      </c>
      <c r="AF35" s="418" t="str">
        <f t="shared" si="5"/>
        <v/>
      </c>
      <c r="AG35" s="418" t="str">
        <f t="shared" si="6"/>
        <v/>
      </c>
    </row>
    <row r="36" spans="1:33" ht="24.9" customHeight="1">
      <c r="A36" s="420">
        <v>21</v>
      </c>
      <c r="B36" s="923" t="str">
        <f>IF(基本情報入力シート!C73="","",基本情報入力シート!C73)</f>
        <v/>
      </c>
      <c r="C36" s="924"/>
      <c r="D36" s="924"/>
      <c r="E36" s="924"/>
      <c r="F36" s="924"/>
      <c r="G36" s="924"/>
      <c r="H36" s="924"/>
      <c r="I36" s="925"/>
      <c r="J36" s="421" t="str">
        <f>IF(基本情報入力シート!M73="","",基本情報入力シート!M73)</f>
        <v/>
      </c>
      <c r="K36" s="422" t="str">
        <f>IF(基本情報入力シート!R73="","",基本情報入力シート!R73)</f>
        <v/>
      </c>
      <c r="L36" s="422" t="str">
        <f>IF(基本情報入力シート!W73="","",基本情報入力シート!W73)</f>
        <v/>
      </c>
      <c r="M36" s="423" t="str">
        <f>IF(基本情報入力シート!X73="","",基本情報入力シート!X73)</f>
        <v/>
      </c>
      <c r="N36" s="424" t="str">
        <f>IF(基本情報入力シート!Y73="","",基本情報入力シート!Y73)</f>
        <v/>
      </c>
      <c r="O36" s="109"/>
      <c r="P36" s="110"/>
      <c r="Q36" s="111"/>
      <c r="R36" s="112"/>
      <c r="S36" s="103"/>
      <c r="T36" s="416" t="str">
        <f>IFERROR(S36*VLOOKUP(AE36,【参考】数式用3!$AD$3:$BA$14,MATCH(N36,【参考】数式用3!$AD$2:$BA$2,0)),"")</f>
        <v/>
      </c>
      <c r="U36" s="113"/>
      <c r="V36" s="104"/>
      <c r="W36" s="123"/>
      <c r="X36" s="1002" t="str">
        <f>IFERROR(V36*VLOOKUP(AF36,【参考】数式用3!$AD$15:$BA$23,MATCH(N36,【参考】数式用3!$AD$2:$BA$2,0)),"")</f>
        <v/>
      </c>
      <c r="Y36" s="1003"/>
      <c r="Z36" s="114"/>
      <c r="AA36" s="105"/>
      <c r="AB36" s="425" t="str">
        <f>IFERROR(AA36*VLOOKUP(AG36,【参考】数式用3!$AD$24:$BA$27,MATCH(N36,【参考】数式用3!$AD$2:$BA$2,0)),"")</f>
        <v/>
      </c>
      <c r="AC36" s="116"/>
      <c r="AD36" s="417" t="str">
        <f t="shared" si="0"/>
        <v/>
      </c>
      <c r="AE36" s="418" t="str">
        <f t="shared" si="4"/>
        <v/>
      </c>
      <c r="AF36" s="418" t="str">
        <f t="shared" si="5"/>
        <v/>
      </c>
      <c r="AG36" s="418" t="str">
        <f t="shared" si="6"/>
        <v/>
      </c>
    </row>
    <row r="37" spans="1:33" ht="24.9" customHeight="1">
      <c r="A37" s="420">
        <v>22</v>
      </c>
      <c r="B37" s="923" t="str">
        <f>IF(基本情報入力シート!C74="","",基本情報入力シート!C74)</f>
        <v/>
      </c>
      <c r="C37" s="924"/>
      <c r="D37" s="924"/>
      <c r="E37" s="924"/>
      <c r="F37" s="924"/>
      <c r="G37" s="924"/>
      <c r="H37" s="924"/>
      <c r="I37" s="925"/>
      <c r="J37" s="421" t="str">
        <f>IF(基本情報入力シート!M74="","",基本情報入力シート!M74)</f>
        <v/>
      </c>
      <c r="K37" s="422" t="str">
        <f>IF(基本情報入力シート!R74="","",基本情報入力シート!R74)</f>
        <v/>
      </c>
      <c r="L37" s="422" t="str">
        <f>IF(基本情報入力シート!W74="","",基本情報入力シート!W74)</f>
        <v/>
      </c>
      <c r="M37" s="423" t="str">
        <f>IF(基本情報入力シート!X74="","",基本情報入力シート!X74)</f>
        <v/>
      </c>
      <c r="N37" s="424" t="str">
        <f>IF(基本情報入力シート!Y74="","",基本情報入力シート!Y74)</f>
        <v/>
      </c>
      <c r="O37" s="109"/>
      <c r="P37" s="110"/>
      <c r="Q37" s="111"/>
      <c r="R37" s="112"/>
      <c r="S37" s="103"/>
      <c r="T37" s="416" t="str">
        <f>IFERROR(S37*VLOOKUP(AE37,【参考】数式用3!$AD$3:$BA$14,MATCH(N37,【参考】数式用3!$AD$2:$BA$2,0)),"")</f>
        <v/>
      </c>
      <c r="U37" s="113"/>
      <c r="V37" s="104"/>
      <c r="W37" s="123"/>
      <c r="X37" s="1002" t="str">
        <f>IFERROR(V37*VLOOKUP(AF37,【参考】数式用3!$AD$15:$BA$23,MATCH(N37,【参考】数式用3!$AD$2:$BA$2,0)),"")</f>
        <v/>
      </c>
      <c r="Y37" s="1003"/>
      <c r="Z37" s="114"/>
      <c r="AA37" s="105"/>
      <c r="AB37" s="425" t="str">
        <f>IFERROR(AA37*VLOOKUP(AG37,【参考】数式用3!$AD$24:$BA$27,MATCH(N37,【参考】数式用3!$AD$2:$BA$2,0)),"")</f>
        <v/>
      </c>
      <c r="AC37" s="116"/>
      <c r="AD37" s="417" t="str">
        <f t="shared" si="0"/>
        <v/>
      </c>
      <c r="AE37" s="418" t="str">
        <f t="shared" si="4"/>
        <v/>
      </c>
      <c r="AF37" s="418" t="str">
        <f t="shared" si="5"/>
        <v/>
      </c>
      <c r="AG37" s="418" t="str">
        <f t="shared" si="6"/>
        <v/>
      </c>
    </row>
    <row r="38" spans="1:33" ht="24.9" customHeight="1">
      <c r="A38" s="420">
        <v>23</v>
      </c>
      <c r="B38" s="923" t="str">
        <f>IF(基本情報入力シート!C75="","",基本情報入力シート!C75)</f>
        <v/>
      </c>
      <c r="C38" s="924"/>
      <c r="D38" s="924"/>
      <c r="E38" s="924"/>
      <c r="F38" s="924"/>
      <c r="G38" s="924"/>
      <c r="H38" s="924"/>
      <c r="I38" s="925"/>
      <c r="J38" s="421" t="str">
        <f>IF(基本情報入力シート!M75="","",基本情報入力シート!M75)</f>
        <v/>
      </c>
      <c r="K38" s="422" t="str">
        <f>IF(基本情報入力シート!R75="","",基本情報入力シート!R75)</f>
        <v/>
      </c>
      <c r="L38" s="422" t="str">
        <f>IF(基本情報入力シート!W75="","",基本情報入力シート!W75)</f>
        <v/>
      </c>
      <c r="M38" s="423" t="str">
        <f>IF(基本情報入力シート!X75="","",基本情報入力シート!X75)</f>
        <v/>
      </c>
      <c r="N38" s="424" t="str">
        <f>IF(基本情報入力シート!Y75="","",基本情報入力シート!Y75)</f>
        <v/>
      </c>
      <c r="O38" s="109"/>
      <c r="P38" s="110"/>
      <c r="Q38" s="111"/>
      <c r="R38" s="112"/>
      <c r="S38" s="103"/>
      <c r="T38" s="416" t="str">
        <f>IFERROR(S38*VLOOKUP(AE38,【参考】数式用3!$AD$3:$BA$14,MATCH(N38,【参考】数式用3!$AD$2:$BA$2,0)),"")</f>
        <v/>
      </c>
      <c r="U38" s="113"/>
      <c r="V38" s="104"/>
      <c r="W38" s="123"/>
      <c r="X38" s="1002" t="str">
        <f>IFERROR(V38*VLOOKUP(AF38,【参考】数式用3!$AD$15:$BA$23,MATCH(N38,【参考】数式用3!$AD$2:$BA$2,0)),"")</f>
        <v/>
      </c>
      <c r="Y38" s="1003"/>
      <c r="Z38" s="114"/>
      <c r="AA38" s="105"/>
      <c r="AB38" s="425" t="str">
        <f>IFERROR(AA38*VLOOKUP(AG38,【参考】数式用3!$AD$24:$BA$27,MATCH(N38,【参考】数式用3!$AD$2:$BA$2,0)),"")</f>
        <v/>
      </c>
      <c r="AC38" s="116"/>
      <c r="AD38" s="417" t="str">
        <f t="shared" si="0"/>
        <v/>
      </c>
      <c r="AE38" s="418" t="str">
        <f t="shared" si="4"/>
        <v/>
      </c>
      <c r="AF38" s="418" t="str">
        <f t="shared" si="5"/>
        <v/>
      </c>
      <c r="AG38" s="418" t="str">
        <f t="shared" si="6"/>
        <v/>
      </c>
    </row>
    <row r="39" spans="1:33" ht="24.9" customHeight="1">
      <c r="A39" s="420">
        <v>24</v>
      </c>
      <c r="B39" s="923" t="str">
        <f>IF(基本情報入力シート!C76="","",基本情報入力シート!C76)</f>
        <v/>
      </c>
      <c r="C39" s="924"/>
      <c r="D39" s="924"/>
      <c r="E39" s="924"/>
      <c r="F39" s="924"/>
      <c r="G39" s="924"/>
      <c r="H39" s="924"/>
      <c r="I39" s="925"/>
      <c r="J39" s="421" t="str">
        <f>IF(基本情報入力シート!M76="","",基本情報入力シート!M76)</f>
        <v/>
      </c>
      <c r="K39" s="422" t="str">
        <f>IF(基本情報入力シート!R76="","",基本情報入力シート!R76)</f>
        <v/>
      </c>
      <c r="L39" s="422" t="str">
        <f>IF(基本情報入力シート!W76="","",基本情報入力シート!W76)</f>
        <v/>
      </c>
      <c r="M39" s="423" t="str">
        <f>IF(基本情報入力シート!X76="","",基本情報入力シート!X76)</f>
        <v/>
      </c>
      <c r="N39" s="424" t="str">
        <f>IF(基本情報入力シート!Y76="","",基本情報入力シート!Y76)</f>
        <v/>
      </c>
      <c r="O39" s="109"/>
      <c r="P39" s="110"/>
      <c r="Q39" s="111"/>
      <c r="R39" s="112"/>
      <c r="S39" s="103"/>
      <c r="T39" s="416" t="str">
        <f>IFERROR(S39*VLOOKUP(AE39,【参考】数式用3!$AD$3:$BA$14,MATCH(N39,【参考】数式用3!$AD$2:$BA$2,0)),"")</f>
        <v/>
      </c>
      <c r="U39" s="113"/>
      <c r="V39" s="104"/>
      <c r="W39" s="123"/>
      <c r="X39" s="1002" t="str">
        <f>IFERROR(V39*VLOOKUP(AF39,【参考】数式用3!$AD$15:$BA$23,MATCH(N39,【参考】数式用3!$AD$2:$BA$2,0)),"")</f>
        <v/>
      </c>
      <c r="Y39" s="1003"/>
      <c r="Z39" s="114"/>
      <c r="AA39" s="105"/>
      <c r="AB39" s="425" t="str">
        <f>IFERROR(AA39*VLOOKUP(AG39,【参考】数式用3!$AD$24:$BA$27,MATCH(N39,【参考】数式用3!$AD$2:$BA$2,0)),"")</f>
        <v/>
      </c>
      <c r="AC39" s="116"/>
      <c r="AD39" s="417" t="str">
        <f t="shared" si="0"/>
        <v/>
      </c>
      <c r="AE39" s="418" t="str">
        <f t="shared" si="4"/>
        <v/>
      </c>
      <c r="AF39" s="418" t="str">
        <f t="shared" si="5"/>
        <v/>
      </c>
      <c r="AG39" s="418" t="str">
        <f t="shared" si="6"/>
        <v/>
      </c>
    </row>
    <row r="40" spans="1:33" ht="24.9" customHeight="1">
      <c r="A40" s="420">
        <v>25</v>
      </c>
      <c r="B40" s="923" t="str">
        <f>IF(基本情報入力シート!C77="","",基本情報入力シート!C77)</f>
        <v/>
      </c>
      <c r="C40" s="924"/>
      <c r="D40" s="924"/>
      <c r="E40" s="924"/>
      <c r="F40" s="924"/>
      <c r="G40" s="924"/>
      <c r="H40" s="924"/>
      <c r="I40" s="925"/>
      <c r="J40" s="421" t="str">
        <f>IF(基本情報入力シート!M77="","",基本情報入力シート!M77)</f>
        <v/>
      </c>
      <c r="K40" s="422" t="str">
        <f>IF(基本情報入力シート!R77="","",基本情報入力シート!R77)</f>
        <v/>
      </c>
      <c r="L40" s="422" t="str">
        <f>IF(基本情報入力シート!W77="","",基本情報入力シート!W77)</f>
        <v/>
      </c>
      <c r="M40" s="423" t="str">
        <f>IF(基本情報入力シート!X77="","",基本情報入力シート!X77)</f>
        <v/>
      </c>
      <c r="N40" s="424" t="str">
        <f>IF(基本情報入力シート!Y77="","",基本情報入力シート!Y77)</f>
        <v/>
      </c>
      <c r="O40" s="109"/>
      <c r="P40" s="110"/>
      <c r="Q40" s="111"/>
      <c r="R40" s="112"/>
      <c r="S40" s="103"/>
      <c r="T40" s="416" t="str">
        <f>IFERROR(S40*VLOOKUP(AE40,【参考】数式用3!$AD$3:$BA$14,MATCH(N40,【参考】数式用3!$AD$2:$BA$2,0)),"")</f>
        <v/>
      </c>
      <c r="U40" s="113"/>
      <c r="V40" s="104"/>
      <c r="W40" s="123"/>
      <c r="X40" s="1002" t="str">
        <f>IFERROR(V40*VLOOKUP(AF40,【参考】数式用3!$AD$15:$BA$23,MATCH(N40,【参考】数式用3!$AD$2:$BA$2,0)),"")</f>
        <v/>
      </c>
      <c r="Y40" s="1003"/>
      <c r="Z40" s="114"/>
      <c r="AA40" s="105"/>
      <c r="AB40" s="425" t="str">
        <f>IFERROR(AA40*VLOOKUP(AG40,【参考】数式用3!$AD$24:$BA$27,MATCH(N40,【参考】数式用3!$AD$2:$BA$2,0)),"")</f>
        <v/>
      </c>
      <c r="AC40" s="116"/>
      <c r="AD40" s="417" t="str">
        <f t="shared" si="0"/>
        <v/>
      </c>
      <c r="AE40" s="418" t="str">
        <f t="shared" si="4"/>
        <v/>
      </c>
      <c r="AF40" s="418" t="str">
        <f t="shared" si="5"/>
        <v/>
      </c>
      <c r="AG40" s="418" t="str">
        <f t="shared" si="6"/>
        <v/>
      </c>
    </row>
    <row r="41" spans="1:33" ht="24.9" customHeight="1">
      <c r="A41" s="420">
        <v>26</v>
      </c>
      <c r="B41" s="923" t="str">
        <f>IF(基本情報入力シート!C78="","",基本情報入力シート!C78)</f>
        <v/>
      </c>
      <c r="C41" s="924"/>
      <c r="D41" s="924"/>
      <c r="E41" s="924"/>
      <c r="F41" s="924"/>
      <c r="G41" s="924"/>
      <c r="H41" s="924"/>
      <c r="I41" s="925"/>
      <c r="J41" s="421" t="str">
        <f>IF(基本情報入力シート!M78="","",基本情報入力シート!M78)</f>
        <v/>
      </c>
      <c r="K41" s="422" t="str">
        <f>IF(基本情報入力シート!R78="","",基本情報入力シート!R78)</f>
        <v/>
      </c>
      <c r="L41" s="422" t="str">
        <f>IF(基本情報入力シート!W78="","",基本情報入力シート!W78)</f>
        <v/>
      </c>
      <c r="M41" s="423" t="str">
        <f>IF(基本情報入力シート!X78="","",基本情報入力シート!X78)</f>
        <v/>
      </c>
      <c r="N41" s="424" t="str">
        <f>IF(基本情報入力シート!Y78="","",基本情報入力シート!Y78)</f>
        <v/>
      </c>
      <c r="O41" s="109"/>
      <c r="P41" s="110"/>
      <c r="Q41" s="111"/>
      <c r="R41" s="112"/>
      <c r="S41" s="103"/>
      <c r="T41" s="416" t="str">
        <f>IFERROR(S41*VLOOKUP(AE41,【参考】数式用3!$AD$3:$BA$14,MATCH(N41,【参考】数式用3!$AD$2:$BA$2,0)),"")</f>
        <v/>
      </c>
      <c r="U41" s="113"/>
      <c r="V41" s="104"/>
      <c r="W41" s="123"/>
      <c r="X41" s="1002" t="str">
        <f>IFERROR(V41*VLOOKUP(AF41,【参考】数式用3!$AD$15:$BA$23,MATCH(N41,【参考】数式用3!$AD$2:$BA$2,0)),"")</f>
        <v/>
      </c>
      <c r="Y41" s="1003"/>
      <c r="Z41" s="114"/>
      <c r="AA41" s="105"/>
      <c r="AB41" s="425" t="str">
        <f>IFERROR(AA41*VLOOKUP(AG41,【参考】数式用3!$AD$24:$BA$27,MATCH(N41,【参考】数式用3!$AD$2:$BA$2,0)),"")</f>
        <v/>
      </c>
      <c r="AC41" s="116"/>
      <c r="AD41" s="417" t="str">
        <f t="shared" si="0"/>
        <v/>
      </c>
      <c r="AE41" s="418" t="str">
        <f t="shared" si="4"/>
        <v/>
      </c>
      <c r="AF41" s="418" t="str">
        <f t="shared" si="5"/>
        <v/>
      </c>
      <c r="AG41" s="418" t="str">
        <f t="shared" si="6"/>
        <v/>
      </c>
    </row>
    <row r="42" spans="1:33" ht="24.9" customHeight="1">
      <c r="A42" s="420">
        <v>27</v>
      </c>
      <c r="B42" s="923" t="str">
        <f>IF(基本情報入力シート!C79="","",基本情報入力シート!C79)</f>
        <v/>
      </c>
      <c r="C42" s="924"/>
      <c r="D42" s="924"/>
      <c r="E42" s="924"/>
      <c r="F42" s="924"/>
      <c r="G42" s="924"/>
      <c r="H42" s="924"/>
      <c r="I42" s="925"/>
      <c r="J42" s="421" t="str">
        <f>IF(基本情報入力シート!M79="","",基本情報入力シート!M79)</f>
        <v/>
      </c>
      <c r="K42" s="422" t="str">
        <f>IF(基本情報入力シート!R79="","",基本情報入力シート!R79)</f>
        <v/>
      </c>
      <c r="L42" s="422" t="str">
        <f>IF(基本情報入力シート!W79="","",基本情報入力シート!W79)</f>
        <v/>
      </c>
      <c r="M42" s="423" t="str">
        <f>IF(基本情報入力シート!X79="","",基本情報入力シート!X79)</f>
        <v/>
      </c>
      <c r="N42" s="424" t="str">
        <f>IF(基本情報入力シート!Y79="","",基本情報入力シート!Y79)</f>
        <v/>
      </c>
      <c r="O42" s="109"/>
      <c r="P42" s="110"/>
      <c r="Q42" s="111"/>
      <c r="R42" s="112"/>
      <c r="S42" s="103"/>
      <c r="T42" s="416" t="str">
        <f>IFERROR(S42*VLOOKUP(AE42,【参考】数式用3!$AD$3:$BA$14,MATCH(N42,【参考】数式用3!$AD$2:$BA$2,0)),"")</f>
        <v/>
      </c>
      <c r="U42" s="113"/>
      <c r="V42" s="104"/>
      <c r="W42" s="123"/>
      <c r="X42" s="1002" t="str">
        <f>IFERROR(V42*VLOOKUP(AF42,【参考】数式用3!$AD$15:$BA$23,MATCH(N42,【参考】数式用3!$AD$2:$BA$2,0)),"")</f>
        <v/>
      </c>
      <c r="Y42" s="1003"/>
      <c r="Z42" s="114"/>
      <c r="AA42" s="105"/>
      <c r="AB42" s="425" t="str">
        <f>IFERROR(AA42*VLOOKUP(AG42,【参考】数式用3!$AD$24:$BA$27,MATCH(N42,【参考】数式用3!$AD$2:$BA$2,0)),"")</f>
        <v/>
      </c>
      <c r="AC42" s="116"/>
      <c r="AD42" s="417" t="str">
        <f t="shared" si="0"/>
        <v/>
      </c>
      <c r="AE42" s="418" t="str">
        <f t="shared" si="4"/>
        <v/>
      </c>
      <c r="AF42" s="418" t="str">
        <f t="shared" si="5"/>
        <v/>
      </c>
      <c r="AG42" s="418" t="str">
        <f t="shared" si="6"/>
        <v/>
      </c>
    </row>
    <row r="43" spans="1:33" ht="24.9" customHeight="1">
      <c r="A43" s="420">
        <v>28</v>
      </c>
      <c r="B43" s="923" t="str">
        <f>IF(基本情報入力シート!C80="","",基本情報入力シート!C80)</f>
        <v/>
      </c>
      <c r="C43" s="924"/>
      <c r="D43" s="924"/>
      <c r="E43" s="924"/>
      <c r="F43" s="924"/>
      <c r="G43" s="924"/>
      <c r="H43" s="924"/>
      <c r="I43" s="925"/>
      <c r="J43" s="421" t="str">
        <f>IF(基本情報入力シート!M80="","",基本情報入力シート!M80)</f>
        <v/>
      </c>
      <c r="K43" s="422" t="str">
        <f>IF(基本情報入力シート!R80="","",基本情報入力シート!R80)</f>
        <v/>
      </c>
      <c r="L43" s="422" t="str">
        <f>IF(基本情報入力シート!W80="","",基本情報入力シート!W80)</f>
        <v/>
      </c>
      <c r="M43" s="423" t="str">
        <f>IF(基本情報入力シート!X80="","",基本情報入力シート!X80)</f>
        <v/>
      </c>
      <c r="N43" s="424" t="str">
        <f>IF(基本情報入力シート!Y80="","",基本情報入力シート!Y80)</f>
        <v/>
      </c>
      <c r="O43" s="109"/>
      <c r="P43" s="110"/>
      <c r="Q43" s="111"/>
      <c r="R43" s="112"/>
      <c r="S43" s="103"/>
      <c r="T43" s="416" t="str">
        <f>IFERROR(S43*VLOOKUP(AE43,【参考】数式用3!$AD$3:$BA$14,MATCH(N43,【参考】数式用3!$AD$2:$BA$2,0)),"")</f>
        <v/>
      </c>
      <c r="U43" s="113"/>
      <c r="V43" s="104"/>
      <c r="W43" s="123"/>
      <c r="X43" s="1002" t="str">
        <f>IFERROR(V43*VLOOKUP(AF43,【参考】数式用3!$AD$15:$BA$23,MATCH(N43,【参考】数式用3!$AD$2:$BA$2,0)),"")</f>
        <v/>
      </c>
      <c r="Y43" s="1003"/>
      <c r="Z43" s="114"/>
      <c r="AA43" s="105"/>
      <c r="AB43" s="425" t="str">
        <f>IFERROR(AA43*VLOOKUP(AG43,【参考】数式用3!$AD$24:$BA$27,MATCH(N43,【参考】数式用3!$AD$2:$BA$2,0)),"")</f>
        <v/>
      </c>
      <c r="AC43" s="116"/>
      <c r="AD43" s="417" t="str">
        <f t="shared" si="0"/>
        <v/>
      </c>
      <c r="AE43" s="418" t="str">
        <f t="shared" si="4"/>
        <v/>
      </c>
      <c r="AF43" s="418" t="str">
        <f t="shared" si="5"/>
        <v/>
      </c>
      <c r="AG43" s="418" t="str">
        <f t="shared" si="6"/>
        <v/>
      </c>
    </row>
    <row r="44" spans="1:33" ht="24.9" customHeight="1">
      <c r="A44" s="420">
        <v>29</v>
      </c>
      <c r="B44" s="923" t="str">
        <f>IF(基本情報入力シート!C81="","",基本情報入力シート!C81)</f>
        <v/>
      </c>
      <c r="C44" s="924"/>
      <c r="D44" s="924"/>
      <c r="E44" s="924"/>
      <c r="F44" s="924"/>
      <c r="G44" s="924"/>
      <c r="H44" s="924"/>
      <c r="I44" s="925"/>
      <c r="J44" s="421" t="str">
        <f>IF(基本情報入力シート!M81="","",基本情報入力シート!M81)</f>
        <v/>
      </c>
      <c r="K44" s="422" t="str">
        <f>IF(基本情報入力シート!R81="","",基本情報入力シート!R81)</f>
        <v/>
      </c>
      <c r="L44" s="422" t="str">
        <f>IF(基本情報入力シート!W81="","",基本情報入力シート!W81)</f>
        <v/>
      </c>
      <c r="M44" s="423" t="str">
        <f>IF(基本情報入力シート!X81="","",基本情報入力シート!X81)</f>
        <v/>
      </c>
      <c r="N44" s="424" t="str">
        <f>IF(基本情報入力シート!Y81="","",基本情報入力シート!Y81)</f>
        <v/>
      </c>
      <c r="O44" s="109"/>
      <c r="P44" s="110"/>
      <c r="Q44" s="111"/>
      <c r="R44" s="112"/>
      <c r="S44" s="103"/>
      <c r="T44" s="416" t="str">
        <f>IFERROR(S44*VLOOKUP(AE44,【参考】数式用3!$AD$3:$BA$14,MATCH(N44,【参考】数式用3!$AD$2:$BA$2,0)),"")</f>
        <v/>
      </c>
      <c r="U44" s="113"/>
      <c r="V44" s="104"/>
      <c r="W44" s="123"/>
      <c r="X44" s="1002" t="str">
        <f>IFERROR(V44*VLOOKUP(AF44,【参考】数式用3!$AD$15:$BA$23,MATCH(N44,【参考】数式用3!$AD$2:$BA$2,0)),"")</f>
        <v/>
      </c>
      <c r="Y44" s="1003"/>
      <c r="Z44" s="114"/>
      <c r="AA44" s="105"/>
      <c r="AB44" s="425" t="str">
        <f>IFERROR(AA44*VLOOKUP(AG44,【参考】数式用3!$AD$24:$BA$27,MATCH(N44,【参考】数式用3!$AD$2:$BA$2,0)),"")</f>
        <v/>
      </c>
      <c r="AC44" s="116"/>
      <c r="AD44" s="417" t="str">
        <f t="shared" si="0"/>
        <v/>
      </c>
      <c r="AE44" s="418" t="str">
        <f t="shared" si="4"/>
        <v/>
      </c>
      <c r="AF44" s="418" t="str">
        <f t="shared" si="5"/>
        <v/>
      </c>
      <c r="AG44" s="418" t="str">
        <f t="shared" si="6"/>
        <v/>
      </c>
    </row>
    <row r="45" spans="1:33" ht="24.9" customHeight="1">
      <c r="A45" s="420">
        <v>30</v>
      </c>
      <c r="B45" s="923" t="str">
        <f>IF(基本情報入力シート!C82="","",基本情報入力シート!C82)</f>
        <v/>
      </c>
      <c r="C45" s="924"/>
      <c r="D45" s="924"/>
      <c r="E45" s="924"/>
      <c r="F45" s="924"/>
      <c r="G45" s="924"/>
      <c r="H45" s="924"/>
      <c r="I45" s="925"/>
      <c r="J45" s="421" t="str">
        <f>IF(基本情報入力シート!M82="","",基本情報入力シート!M82)</f>
        <v/>
      </c>
      <c r="K45" s="422" t="str">
        <f>IF(基本情報入力シート!R82="","",基本情報入力シート!R82)</f>
        <v/>
      </c>
      <c r="L45" s="422" t="str">
        <f>IF(基本情報入力シート!W82="","",基本情報入力シート!W82)</f>
        <v/>
      </c>
      <c r="M45" s="423" t="str">
        <f>IF(基本情報入力シート!X82="","",基本情報入力シート!X82)</f>
        <v/>
      </c>
      <c r="N45" s="424" t="str">
        <f>IF(基本情報入力シート!Y82="","",基本情報入力シート!Y82)</f>
        <v/>
      </c>
      <c r="O45" s="109"/>
      <c r="P45" s="110"/>
      <c r="Q45" s="111"/>
      <c r="R45" s="112"/>
      <c r="S45" s="103"/>
      <c r="T45" s="416" t="str">
        <f>IFERROR(S45*VLOOKUP(AE45,【参考】数式用3!$AD$3:$BA$14,MATCH(N45,【参考】数式用3!$AD$2:$BA$2,0)),"")</f>
        <v/>
      </c>
      <c r="U45" s="113"/>
      <c r="V45" s="104"/>
      <c r="W45" s="123"/>
      <c r="X45" s="1002" t="str">
        <f>IFERROR(V45*VLOOKUP(AF45,【参考】数式用3!$AD$15:$BA$23,MATCH(N45,【参考】数式用3!$AD$2:$BA$2,0)),"")</f>
        <v/>
      </c>
      <c r="Y45" s="1003"/>
      <c r="Z45" s="114"/>
      <c r="AA45" s="105"/>
      <c r="AB45" s="425" t="str">
        <f>IFERROR(AA45*VLOOKUP(AG45,【参考】数式用3!$AD$24:$BA$27,MATCH(N45,【参考】数式用3!$AD$2:$BA$2,0)),"")</f>
        <v/>
      </c>
      <c r="AC45" s="116"/>
      <c r="AD45" s="417" t="str">
        <f t="shared" si="0"/>
        <v/>
      </c>
      <c r="AE45" s="418" t="str">
        <f t="shared" si="4"/>
        <v/>
      </c>
      <c r="AF45" s="418" t="str">
        <f t="shared" si="5"/>
        <v/>
      </c>
      <c r="AG45" s="418" t="str">
        <f t="shared" si="6"/>
        <v/>
      </c>
    </row>
    <row r="46" spans="1:33" ht="24.9" customHeight="1">
      <c r="A46" s="420">
        <v>31</v>
      </c>
      <c r="B46" s="923" t="str">
        <f>IF(基本情報入力シート!C83="","",基本情報入力シート!C83)</f>
        <v/>
      </c>
      <c r="C46" s="924"/>
      <c r="D46" s="924"/>
      <c r="E46" s="924"/>
      <c r="F46" s="924"/>
      <c r="G46" s="924"/>
      <c r="H46" s="924"/>
      <c r="I46" s="925"/>
      <c r="J46" s="421" t="str">
        <f>IF(基本情報入力シート!M83="","",基本情報入力シート!M83)</f>
        <v/>
      </c>
      <c r="K46" s="422" t="str">
        <f>IF(基本情報入力シート!R83="","",基本情報入力シート!R83)</f>
        <v/>
      </c>
      <c r="L46" s="422" t="str">
        <f>IF(基本情報入力シート!W83="","",基本情報入力シート!W83)</f>
        <v/>
      </c>
      <c r="M46" s="423" t="str">
        <f>IF(基本情報入力シート!X83="","",基本情報入力シート!X83)</f>
        <v/>
      </c>
      <c r="N46" s="424" t="str">
        <f>IF(基本情報入力シート!Y83="","",基本情報入力シート!Y83)</f>
        <v/>
      </c>
      <c r="O46" s="109"/>
      <c r="P46" s="110"/>
      <c r="Q46" s="111"/>
      <c r="R46" s="112"/>
      <c r="S46" s="103"/>
      <c r="T46" s="416" t="str">
        <f>IFERROR(S46*VLOOKUP(AE46,【参考】数式用3!$AD$3:$BA$14,MATCH(N46,【参考】数式用3!$AD$2:$BA$2,0)),"")</f>
        <v/>
      </c>
      <c r="U46" s="113"/>
      <c r="V46" s="104"/>
      <c r="W46" s="123"/>
      <c r="X46" s="1002" t="str">
        <f>IFERROR(V46*VLOOKUP(AF46,【参考】数式用3!$AD$15:$BA$23,MATCH(N46,【参考】数式用3!$AD$2:$BA$2,0)),"")</f>
        <v/>
      </c>
      <c r="Y46" s="1003"/>
      <c r="Z46" s="114"/>
      <c r="AA46" s="105"/>
      <c r="AB46" s="425" t="str">
        <f>IFERROR(AA46*VLOOKUP(AG46,【参考】数式用3!$AD$24:$BA$27,MATCH(N46,【参考】数式用3!$AD$2:$BA$2,0)),"")</f>
        <v/>
      </c>
      <c r="AC46" s="116"/>
      <c r="AD46" s="417" t="str">
        <f t="shared" si="0"/>
        <v/>
      </c>
      <c r="AE46" s="418" t="str">
        <f t="shared" si="4"/>
        <v/>
      </c>
      <c r="AF46" s="418" t="str">
        <f t="shared" si="5"/>
        <v/>
      </c>
      <c r="AG46" s="418" t="str">
        <f t="shared" si="6"/>
        <v/>
      </c>
    </row>
    <row r="47" spans="1:33" ht="24.9" customHeight="1">
      <c r="A47" s="420">
        <v>32</v>
      </c>
      <c r="B47" s="923" t="str">
        <f>IF(基本情報入力シート!C84="","",基本情報入力シート!C84)</f>
        <v/>
      </c>
      <c r="C47" s="924"/>
      <c r="D47" s="924"/>
      <c r="E47" s="924"/>
      <c r="F47" s="924"/>
      <c r="G47" s="924"/>
      <c r="H47" s="924"/>
      <c r="I47" s="925"/>
      <c r="J47" s="421" t="str">
        <f>IF(基本情報入力シート!M84="","",基本情報入力シート!M84)</f>
        <v/>
      </c>
      <c r="K47" s="422" t="str">
        <f>IF(基本情報入力シート!R84="","",基本情報入力シート!R84)</f>
        <v/>
      </c>
      <c r="L47" s="422" t="str">
        <f>IF(基本情報入力シート!W84="","",基本情報入力シート!W84)</f>
        <v/>
      </c>
      <c r="M47" s="423" t="str">
        <f>IF(基本情報入力シート!X84="","",基本情報入力シート!X84)</f>
        <v/>
      </c>
      <c r="N47" s="424" t="str">
        <f>IF(基本情報入力シート!Y84="","",基本情報入力シート!Y84)</f>
        <v/>
      </c>
      <c r="O47" s="109"/>
      <c r="P47" s="110"/>
      <c r="Q47" s="111"/>
      <c r="R47" s="112"/>
      <c r="S47" s="103"/>
      <c r="T47" s="416" t="str">
        <f>IFERROR(S47*VLOOKUP(AE47,【参考】数式用3!$AD$3:$BA$14,MATCH(N47,【参考】数式用3!$AD$2:$BA$2,0)),"")</f>
        <v/>
      </c>
      <c r="U47" s="113"/>
      <c r="V47" s="104"/>
      <c r="W47" s="123"/>
      <c r="X47" s="1002" t="str">
        <f>IFERROR(V47*VLOOKUP(AF47,【参考】数式用3!$AD$15:$BA$23,MATCH(N47,【参考】数式用3!$AD$2:$BA$2,0)),"")</f>
        <v/>
      </c>
      <c r="Y47" s="1003"/>
      <c r="Z47" s="114"/>
      <c r="AA47" s="105"/>
      <c r="AB47" s="425" t="str">
        <f>IFERROR(AA47*VLOOKUP(AG47,【参考】数式用3!$AD$24:$BA$27,MATCH(N47,【参考】数式用3!$AD$2:$BA$2,0)),"")</f>
        <v/>
      </c>
      <c r="AC47" s="116"/>
      <c r="AD47" s="417" t="str">
        <f t="shared" si="0"/>
        <v/>
      </c>
      <c r="AE47" s="418" t="str">
        <f t="shared" si="4"/>
        <v/>
      </c>
      <c r="AF47" s="418" t="str">
        <f t="shared" si="5"/>
        <v/>
      </c>
      <c r="AG47" s="418" t="str">
        <f t="shared" si="6"/>
        <v/>
      </c>
    </row>
    <row r="48" spans="1:33" ht="24.9" customHeight="1">
      <c r="A48" s="420">
        <v>33</v>
      </c>
      <c r="B48" s="923" t="str">
        <f>IF(基本情報入力シート!C85="","",基本情報入力シート!C85)</f>
        <v/>
      </c>
      <c r="C48" s="924"/>
      <c r="D48" s="924"/>
      <c r="E48" s="924"/>
      <c r="F48" s="924"/>
      <c r="G48" s="924"/>
      <c r="H48" s="924"/>
      <c r="I48" s="925"/>
      <c r="J48" s="421" t="str">
        <f>IF(基本情報入力シート!M85="","",基本情報入力シート!M85)</f>
        <v/>
      </c>
      <c r="K48" s="422" t="str">
        <f>IF(基本情報入力シート!R85="","",基本情報入力シート!R85)</f>
        <v/>
      </c>
      <c r="L48" s="422" t="str">
        <f>IF(基本情報入力シート!W85="","",基本情報入力シート!W85)</f>
        <v/>
      </c>
      <c r="M48" s="423" t="str">
        <f>IF(基本情報入力シート!X85="","",基本情報入力シート!X85)</f>
        <v/>
      </c>
      <c r="N48" s="424" t="str">
        <f>IF(基本情報入力シート!Y85="","",基本情報入力シート!Y85)</f>
        <v/>
      </c>
      <c r="O48" s="109"/>
      <c r="P48" s="110"/>
      <c r="Q48" s="111"/>
      <c r="R48" s="112"/>
      <c r="S48" s="103"/>
      <c r="T48" s="416" t="str">
        <f>IFERROR(S48*VLOOKUP(AE48,【参考】数式用3!$AD$3:$BA$14,MATCH(N48,【参考】数式用3!$AD$2:$BA$2,0)),"")</f>
        <v/>
      </c>
      <c r="U48" s="113"/>
      <c r="V48" s="104"/>
      <c r="W48" s="123"/>
      <c r="X48" s="1002" t="str">
        <f>IFERROR(V48*VLOOKUP(AF48,【参考】数式用3!$AD$15:$BA$23,MATCH(N48,【参考】数式用3!$AD$2:$BA$2,0)),"")</f>
        <v/>
      </c>
      <c r="Y48" s="1003"/>
      <c r="Z48" s="114"/>
      <c r="AA48" s="105"/>
      <c r="AB48" s="425" t="str">
        <f>IFERROR(AA48*VLOOKUP(AG48,【参考】数式用3!$AD$24:$BA$27,MATCH(N48,【参考】数式用3!$AD$2:$BA$2,0)),"")</f>
        <v/>
      </c>
      <c r="AC48" s="116"/>
      <c r="AD48" s="417" t="str">
        <f t="shared" si="0"/>
        <v/>
      </c>
      <c r="AE48" s="418" t="str">
        <f t="shared" si="4"/>
        <v/>
      </c>
      <c r="AF48" s="418" t="str">
        <f t="shared" si="5"/>
        <v/>
      </c>
      <c r="AG48" s="418" t="str">
        <f t="shared" si="6"/>
        <v/>
      </c>
    </row>
    <row r="49" spans="1:33" ht="24.9" customHeight="1">
      <c r="A49" s="420">
        <v>34</v>
      </c>
      <c r="B49" s="923" t="str">
        <f>IF(基本情報入力シート!C86="","",基本情報入力シート!C86)</f>
        <v/>
      </c>
      <c r="C49" s="924"/>
      <c r="D49" s="924"/>
      <c r="E49" s="924"/>
      <c r="F49" s="924"/>
      <c r="G49" s="924"/>
      <c r="H49" s="924"/>
      <c r="I49" s="925"/>
      <c r="J49" s="421" t="str">
        <f>IF(基本情報入力シート!M86="","",基本情報入力シート!M86)</f>
        <v/>
      </c>
      <c r="K49" s="422" t="str">
        <f>IF(基本情報入力シート!R86="","",基本情報入力シート!R86)</f>
        <v/>
      </c>
      <c r="L49" s="422" t="str">
        <f>IF(基本情報入力シート!W86="","",基本情報入力シート!W86)</f>
        <v/>
      </c>
      <c r="M49" s="423" t="str">
        <f>IF(基本情報入力シート!X86="","",基本情報入力シート!X86)</f>
        <v/>
      </c>
      <c r="N49" s="424" t="str">
        <f>IF(基本情報入力シート!Y86="","",基本情報入力シート!Y86)</f>
        <v/>
      </c>
      <c r="O49" s="109"/>
      <c r="P49" s="110"/>
      <c r="Q49" s="111"/>
      <c r="R49" s="112"/>
      <c r="S49" s="103"/>
      <c r="T49" s="416" t="str">
        <f>IFERROR(S49*VLOOKUP(AE49,【参考】数式用3!$AD$3:$BA$14,MATCH(N49,【参考】数式用3!$AD$2:$BA$2,0)),"")</f>
        <v/>
      </c>
      <c r="U49" s="113"/>
      <c r="V49" s="104"/>
      <c r="W49" s="123"/>
      <c r="X49" s="1002" t="str">
        <f>IFERROR(V49*VLOOKUP(AF49,【参考】数式用3!$AD$15:$BA$23,MATCH(N49,【参考】数式用3!$AD$2:$BA$2,0)),"")</f>
        <v/>
      </c>
      <c r="Y49" s="1003"/>
      <c r="Z49" s="114"/>
      <c r="AA49" s="105"/>
      <c r="AB49" s="425" t="str">
        <f>IFERROR(AA49*VLOOKUP(AG49,【参考】数式用3!$AD$24:$BA$27,MATCH(N49,【参考】数式用3!$AD$2:$BA$2,0)),"")</f>
        <v/>
      </c>
      <c r="AC49" s="116"/>
      <c r="AD49" s="417" t="str">
        <f t="shared" si="0"/>
        <v/>
      </c>
      <c r="AE49" s="418" t="str">
        <f t="shared" si="4"/>
        <v/>
      </c>
      <c r="AF49" s="418" t="str">
        <f t="shared" si="5"/>
        <v/>
      </c>
      <c r="AG49" s="418" t="str">
        <f t="shared" si="6"/>
        <v/>
      </c>
    </row>
    <row r="50" spans="1:33" ht="24.9" customHeight="1">
      <c r="A50" s="420">
        <v>35</v>
      </c>
      <c r="B50" s="923" t="str">
        <f>IF(基本情報入力シート!C87="","",基本情報入力シート!C87)</f>
        <v/>
      </c>
      <c r="C50" s="924"/>
      <c r="D50" s="924"/>
      <c r="E50" s="924"/>
      <c r="F50" s="924"/>
      <c r="G50" s="924"/>
      <c r="H50" s="924"/>
      <c r="I50" s="925"/>
      <c r="J50" s="421" t="str">
        <f>IF(基本情報入力シート!M87="","",基本情報入力シート!M87)</f>
        <v/>
      </c>
      <c r="K50" s="422" t="str">
        <f>IF(基本情報入力シート!R87="","",基本情報入力シート!R87)</f>
        <v/>
      </c>
      <c r="L50" s="422" t="str">
        <f>IF(基本情報入力シート!W87="","",基本情報入力シート!W87)</f>
        <v/>
      </c>
      <c r="M50" s="423" t="str">
        <f>IF(基本情報入力シート!X87="","",基本情報入力シート!X87)</f>
        <v/>
      </c>
      <c r="N50" s="424" t="str">
        <f>IF(基本情報入力シート!Y87="","",基本情報入力シート!Y87)</f>
        <v/>
      </c>
      <c r="O50" s="109"/>
      <c r="P50" s="110"/>
      <c r="Q50" s="111"/>
      <c r="R50" s="112"/>
      <c r="S50" s="103"/>
      <c r="T50" s="416" t="str">
        <f>IFERROR(S50*VLOOKUP(AE50,【参考】数式用3!$AD$3:$BA$14,MATCH(N50,【参考】数式用3!$AD$2:$BA$2,0)),"")</f>
        <v/>
      </c>
      <c r="U50" s="113"/>
      <c r="V50" s="104"/>
      <c r="W50" s="123"/>
      <c r="X50" s="1002" t="str">
        <f>IFERROR(V50*VLOOKUP(AF50,【参考】数式用3!$AD$15:$BA$23,MATCH(N50,【参考】数式用3!$AD$2:$BA$2,0)),"")</f>
        <v/>
      </c>
      <c r="Y50" s="1003"/>
      <c r="Z50" s="114"/>
      <c r="AA50" s="105"/>
      <c r="AB50" s="425" t="str">
        <f>IFERROR(AA50*VLOOKUP(AG50,【参考】数式用3!$AD$24:$BA$27,MATCH(N50,【参考】数式用3!$AD$2:$BA$2,0)),"")</f>
        <v/>
      </c>
      <c r="AC50" s="116"/>
      <c r="AD50" s="417" t="str">
        <f t="shared" si="0"/>
        <v/>
      </c>
      <c r="AE50" s="418" t="str">
        <f t="shared" si="4"/>
        <v/>
      </c>
      <c r="AF50" s="418" t="str">
        <f t="shared" si="5"/>
        <v/>
      </c>
      <c r="AG50" s="418" t="str">
        <f t="shared" si="6"/>
        <v/>
      </c>
    </row>
    <row r="51" spans="1:33" ht="24.9" customHeight="1">
      <c r="A51" s="420">
        <v>36</v>
      </c>
      <c r="B51" s="923" t="str">
        <f>IF(基本情報入力シート!C88="","",基本情報入力シート!C88)</f>
        <v/>
      </c>
      <c r="C51" s="924"/>
      <c r="D51" s="924"/>
      <c r="E51" s="924"/>
      <c r="F51" s="924"/>
      <c r="G51" s="924"/>
      <c r="H51" s="924"/>
      <c r="I51" s="925"/>
      <c r="J51" s="421" t="str">
        <f>IF(基本情報入力シート!M88="","",基本情報入力シート!M88)</f>
        <v/>
      </c>
      <c r="K51" s="422" t="str">
        <f>IF(基本情報入力シート!R88="","",基本情報入力シート!R88)</f>
        <v/>
      </c>
      <c r="L51" s="422" t="str">
        <f>IF(基本情報入力シート!W88="","",基本情報入力シート!W88)</f>
        <v/>
      </c>
      <c r="M51" s="423" t="str">
        <f>IF(基本情報入力シート!X88="","",基本情報入力シート!X88)</f>
        <v/>
      </c>
      <c r="N51" s="424" t="str">
        <f>IF(基本情報入力シート!Y88="","",基本情報入力シート!Y88)</f>
        <v/>
      </c>
      <c r="O51" s="109"/>
      <c r="P51" s="110"/>
      <c r="Q51" s="111"/>
      <c r="R51" s="112"/>
      <c r="S51" s="103"/>
      <c r="T51" s="416" t="str">
        <f>IFERROR(S51*VLOOKUP(AE51,【参考】数式用3!$AD$3:$BA$14,MATCH(N51,【参考】数式用3!$AD$2:$BA$2,0)),"")</f>
        <v/>
      </c>
      <c r="U51" s="113"/>
      <c r="V51" s="104"/>
      <c r="W51" s="123"/>
      <c r="X51" s="1002" t="str">
        <f>IFERROR(V51*VLOOKUP(AF51,【参考】数式用3!$AD$15:$BA$23,MATCH(N51,【参考】数式用3!$AD$2:$BA$2,0)),"")</f>
        <v/>
      </c>
      <c r="Y51" s="1003"/>
      <c r="Z51" s="114"/>
      <c r="AA51" s="105"/>
      <c r="AB51" s="425" t="str">
        <f>IFERROR(AA51*VLOOKUP(AG51,【参考】数式用3!$AD$24:$BA$27,MATCH(N51,【参考】数式用3!$AD$2:$BA$2,0)),"")</f>
        <v/>
      </c>
      <c r="AC51" s="116"/>
      <c r="AD51" s="417" t="str">
        <f t="shared" si="0"/>
        <v/>
      </c>
      <c r="AE51" s="418" t="str">
        <f t="shared" si="4"/>
        <v/>
      </c>
      <c r="AF51" s="418" t="str">
        <f t="shared" si="5"/>
        <v/>
      </c>
      <c r="AG51" s="418" t="str">
        <f t="shared" si="6"/>
        <v/>
      </c>
    </row>
    <row r="52" spans="1:33" ht="24.9" customHeight="1">
      <c r="A52" s="420">
        <v>37</v>
      </c>
      <c r="B52" s="923" t="str">
        <f>IF(基本情報入力シート!C89="","",基本情報入力シート!C89)</f>
        <v/>
      </c>
      <c r="C52" s="924"/>
      <c r="D52" s="924"/>
      <c r="E52" s="924"/>
      <c r="F52" s="924"/>
      <c r="G52" s="924"/>
      <c r="H52" s="924"/>
      <c r="I52" s="925"/>
      <c r="J52" s="421" t="str">
        <f>IF(基本情報入力シート!M89="","",基本情報入力シート!M89)</f>
        <v/>
      </c>
      <c r="K52" s="422" t="str">
        <f>IF(基本情報入力シート!R89="","",基本情報入力シート!R89)</f>
        <v/>
      </c>
      <c r="L52" s="422" t="str">
        <f>IF(基本情報入力シート!W89="","",基本情報入力シート!W89)</f>
        <v/>
      </c>
      <c r="M52" s="423" t="str">
        <f>IF(基本情報入力シート!X89="","",基本情報入力シート!X89)</f>
        <v/>
      </c>
      <c r="N52" s="424" t="str">
        <f>IF(基本情報入力シート!Y89="","",基本情報入力シート!Y89)</f>
        <v/>
      </c>
      <c r="O52" s="109"/>
      <c r="P52" s="110"/>
      <c r="Q52" s="111"/>
      <c r="R52" s="112"/>
      <c r="S52" s="103"/>
      <c r="T52" s="416" t="str">
        <f>IFERROR(S52*VLOOKUP(AE52,【参考】数式用3!$AD$3:$BA$14,MATCH(N52,【参考】数式用3!$AD$2:$BA$2,0)),"")</f>
        <v/>
      </c>
      <c r="U52" s="113"/>
      <c r="V52" s="104"/>
      <c r="W52" s="123"/>
      <c r="X52" s="1002" t="str">
        <f>IFERROR(V52*VLOOKUP(AF52,【参考】数式用3!$AD$15:$BA$23,MATCH(N52,【参考】数式用3!$AD$2:$BA$2,0)),"")</f>
        <v/>
      </c>
      <c r="Y52" s="1003"/>
      <c r="Z52" s="114"/>
      <c r="AA52" s="105"/>
      <c r="AB52" s="425" t="str">
        <f>IFERROR(AA52*VLOOKUP(AG52,【参考】数式用3!$AD$24:$BA$27,MATCH(N52,【参考】数式用3!$AD$2:$BA$2,0)),"")</f>
        <v/>
      </c>
      <c r="AC52" s="116"/>
      <c r="AD52" s="417" t="str">
        <f t="shared" si="0"/>
        <v/>
      </c>
      <c r="AE52" s="418" t="str">
        <f t="shared" si="4"/>
        <v/>
      </c>
      <c r="AF52" s="418" t="str">
        <f t="shared" si="5"/>
        <v/>
      </c>
      <c r="AG52" s="418" t="str">
        <f t="shared" si="6"/>
        <v/>
      </c>
    </row>
    <row r="53" spans="1:33" ht="24.9" customHeight="1">
      <c r="A53" s="420">
        <v>38</v>
      </c>
      <c r="B53" s="923" t="str">
        <f>IF(基本情報入力シート!C90="","",基本情報入力シート!C90)</f>
        <v/>
      </c>
      <c r="C53" s="924"/>
      <c r="D53" s="924"/>
      <c r="E53" s="924"/>
      <c r="F53" s="924"/>
      <c r="G53" s="924"/>
      <c r="H53" s="924"/>
      <c r="I53" s="925"/>
      <c r="J53" s="421" t="str">
        <f>IF(基本情報入力シート!M90="","",基本情報入力シート!M90)</f>
        <v/>
      </c>
      <c r="K53" s="422" t="str">
        <f>IF(基本情報入力シート!R90="","",基本情報入力シート!R90)</f>
        <v/>
      </c>
      <c r="L53" s="422" t="str">
        <f>IF(基本情報入力シート!W90="","",基本情報入力シート!W90)</f>
        <v/>
      </c>
      <c r="M53" s="423" t="str">
        <f>IF(基本情報入力シート!X90="","",基本情報入力シート!X90)</f>
        <v/>
      </c>
      <c r="N53" s="424" t="str">
        <f>IF(基本情報入力シート!Y90="","",基本情報入力シート!Y90)</f>
        <v/>
      </c>
      <c r="O53" s="109"/>
      <c r="P53" s="110"/>
      <c r="Q53" s="111"/>
      <c r="R53" s="112"/>
      <c r="S53" s="103"/>
      <c r="T53" s="416" t="str">
        <f>IFERROR(S53*VLOOKUP(AE53,【参考】数式用3!$AD$3:$BA$14,MATCH(N53,【参考】数式用3!$AD$2:$BA$2,0)),"")</f>
        <v/>
      </c>
      <c r="U53" s="113"/>
      <c r="V53" s="104"/>
      <c r="W53" s="123"/>
      <c r="X53" s="1002" t="str">
        <f>IFERROR(V53*VLOOKUP(AF53,【参考】数式用3!$AD$15:$BA$23,MATCH(N53,【参考】数式用3!$AD$2:$BA$2,0)),"")</f>
        <v/>
      </c>
      <c r="Y53" s="1003"/>
      <c r="Z53" s="114"/>
      <c r="AA53" s="105"/>
      <c r="AB53" s="425" t="str">
        <f>IFERROR(AA53*VLOOKUP(AG53,【参考】数式用3!$AD$24:$BA$27,MATCH(N53,【参考】数式用3!$AD$2:$BA$2,0)),"")</f>
        <v/>
      </c>
      <c r="AC53" s="116"/>
      <c r="AD53" s="417" t="str">
        <f t="shared" si="0"/>
        <v/>
      </c>
      <c r="AE53" s="418" t="str">
        <f t="shared" si="4"/>
        <v/>
      </c>
      <c r="AF53" s="418" t="str">
        <f t="shared" si="5"/>
        <v/>
      </c>
      <c r="AG53" s="418" t="str">
        <f t="shared" si="6"/>
        <v/>
      </c>
    </row>
    <row r="54" spans="1:33" ht="24.9" customHeight="1">
      <c r="A54" s="420">
        <v>39</v>
      </c>
      <c r="B54" s="923" t="str">
        <f>IF(基本情報入力シート!C91="","",基本情報入力シート!C91)</f>
        <v/>
      </c>
      <c r="C54" s="924"/>
      <c r="D54" s="924"/>
      <c r="E54" s="924"/>
      <c r="F54" s="924"/>
      <c r="G54" s="924"/>
      <c r="H54" s="924"/>
      <c r="I54" s="925"/>
      <c r="J54" s="421" t="str">
        <f>IF(基本情報入力シート!M91="","",基本情報入力シート!M91)</f>
        <v/>
      </c>
      <c r="K54" s="422" t="str">
        <f>IF(基本情報入力シート!R91="","",基本情報入力シート!R91)</f>
        <v/>
      </c>
      <c r="L54" s="422" t="str">
        <f>IF(基本情報入力シート!W91="","",基本情報入力シート!W91)</f>
        <v/>
      </c>
      <c r="M54" s="423" t="str">
        <f>IF(基本情報入力シート!X91="","",基本情報入力シート!X91)</f>
        <v/>
      </c>
      <c r="N54" s="424" t="str">
        <f>IF(基本情報入力シート!Y91="","",基本情報入力シート!Y91)</f>
        <v/>
      </c>
      <c r="O54" s="109"/>
      <c r="P54" s="110"/>
      <c r="Q54" s="111"/>
      <c r="R54" s="112"/>
      <c r="S54" s="103"/>
      <c r="T54" s="416" t="str">
        <f>IFERROR(S54*VLOOKUP(AE54,【参考】数式用3!$AD$3:$BA$14,MATCH(N54,【参考】数式用3!$AD$2:$BA$2,0)),"")</f>
        <v/>
      </c>
      <c r="U54" s="113"/>
      <c r="V54" s="104"/>
      <c r="W54" s="123"/>
      <c r="X54" s="1002" t="str">
        <f>IFERROR(V54*VLOOKUP(AF54,【参考】数式用3!$AD$15:$BA$23,MATCH(N54,【参考】数式用3!$AD$2:$BA$2,0)),"")</f>
        <v/>
      </c>
      <c r="Y54" s="1003"/>
      <c r="Z54" s="114"/>
      <c r="AA54" s="105"/>
      <c r="AB54" s="425" t="str">
        <f>IFERROR(AA54*VLOOKUP(AG54,【参考】数式用3!$AD$24:$BA$27,MATCH(N54,【参考】数式用3!$AD$2:$BA$2,0)),"")</f>
        <v/>
      </c>
      <c r="AC54" s="116"/>
      <c r="AD54" s="417" t="str">
        <f t="shared" si="0"/>
        <v/>
      </c>
      <c r="AE54" s="418" t="str">
        <f t="shared" si="4"/>
        <v/>
      </c>
      <c r="AF54" s="418" t="str">
        <f t="shared" si="5"/>
        <v/>
      </c>
      <c r="AG54" s="418" t="str">
        <f t="shared" si="6"/>
        <v/>
      </c>
    </row>
    <row r="55" spans="1:33" ht="24.9" customHeight="1">
      <c r="A55" s="420">
        <v>40</v>
      </c>
      <c r="B55" s="923" t="str">
        <f>IF(基本情報入力シート!C92="","",基本情報入力シート!C92)</f>
        <v/>
      </c>
      <c r="C55" s="924"/>
      <c r="D55" s="924"/>
      <c r="E55" s="924"/>
      <c r="F55" s="924"/>
      <c r="G55" s="924"/>
      <c r="H55" s="924"/>
      <c r="I55" s="925"/>
      <c r="J55" s="421" t="str">
        <f>IF(基本情報入力シート!M92="","",基本情報入力シート!M92)</f>
        <v/>
      </c>
      <c r="K55" s="422" t="str">
        <f>IF(基本情報入力シート!R92="","",基本情報入力シート!R92)</f>
        <v/>
      </c>
      <c r="L55" s="422" t="str">
        <f>IF(基本情報入力シート!W92="","",基本情報入力シート!W92)</f>
        <v/>
      </c>
      <c r="M55" s="423" t="str">
        <f>IF(基本情報入力シート!X92="","",基本情報入力シート!X92)</f>
        <v/>
      </c>
      <c r="N55" s="424" t="str">
        <f>IF(基本情報入力シート!Y92="","",基本情報入力シート!Y92)</f>
        <v/>
      </c>
      <c r="O55" s="109"/>
      <c r="P55" s="110"/>
      <c r="Q55" s="111"/>
      <c r="R55" s="112"/>
      <c r="S55" s="103"/>
      <c r="T55" s="416" t="str">
        <f>IFERROR(S55*VLOOKUP(AE55,【参考】数式用3!$AD$3:$BA$14,MATCH(N55,【参考】数式用3!$AD$2:$BA$2,0)),"")</f>
        <v/>
      </c>
      <c r="U55" s="113"/>
      <c r="V55" s="104"/>
      <c r="W55" s="123"/>
      <c r="X55" s="1002" t="str">
        <f>IFERROR(V55*VLOOKUP(AF55,【参考】数式用3!$AD$15:$BA$23,MATCH(N55,【参考】数式用3!$AD$2:$BA$2,0)),"")</f>
        <v/>
      </c>
      <c r="Y55" s="1003"/>
      <c r="Z55" s="114"/>
      <c r="AA55" s="105"/>
      <c r="AB55" s="425" t="str">
        <f>IFERROR(AA55*VLOOKUP(AG55,【参考】数式用3!$AD$24:$BA$27,MATCH(N55,【参考】数式用3!$AD$2:$BA$2,0)),"")</f>
        <v/>
      </c>
      <c r="AC55" s="116"/>
      <c r="AD55" s="417" t="str">
        <f t="shared" si="0"/>
        <v/>
      </c>
      <c r="AE55" s="418" t="str">
        <f t="shared" si="4"/>
        <v/>
      </c>
      <c r="AF55" s="418" t="str">
        <f t="shared" si="5"/>
        <v/>
      </c>
      <c r="AG55" s="418" t="str">
        <f t="shared" si="6"/>
        <v/>
      </c>
    </row>
    <row r="56" spans="1:33" ht="24.9" customHeight="1">
      <c r="A56" s="420">
        <v>41</v>
      </c>
      <c r="B56" s="923" t="str">
        <f>IF(基本情報入力シート!C93="","",基本情報入力シート!C93)</f>
        <v/>
      </c>
      <c r="C56" s="924"/>
      <c r="D56" s="924"/>
      <c r="E56" s="924"/>
      <c r="F56" s="924"/>
      <c r="G56" s="924"/>
      <c r="H56" s="924"/>
      <c r="I56" s="925"/>
      <c r="J56" s="421" t="str">
        <f>IF(基本情報入力シート!M93="","",基本情報入力シート!M93)</f>
        <v/>
      </c>
      <c r="K56" s="422" t="str">
        <f>IF(基本情報入力シート!R93="","",基本情報入力シート!R93)</f>
        <v/>
      </c>
      <c r="L56" s="422" t="str">
        <f>IF(基本情報入力シート!W93="","",基本情報入力シート!W93)</f>
        <v/>
      </c>
      <c r="M56" s="423" t="str">
        <f>IF(基本情報入力シート!X93="","",基本情報入力シート!X93)</f>
        <v/>
      </c>
      <c r="N56" s="424" t="str">
        <f>IF(基本情報入力シート!Y93="","",基本情報入力シート!Y93)</f>
        <v/>
      </c>
      <c r="O56" s="109"/>
      <c r="P56" s="110"/>
      <c r="Q56" s="111"/>
      <c r="R56" s="112"/>
      <c r="S56" s="103"/>
      <c r="T56" s="416" t="str">
        <f>IFERROR(S56*VLOOKUP(AE56,【参考】数式用3!$AD$3:$BA$14,MATCH(N56,【参考】数式用3!$AD$2:$BA$2,0)),"")</f>
        <v/>
      </c>
      <c r="U56" s="113"/>
      <c r="V56" s="104"/>
      <c r="W56" s="123"/>
      <c r="X56" s="1002" t="str">
        <f>IFERROR(V56*VLOOKUP(AF56,【参考】数式用3!$AD$15:$BA$23,MATCH(N56,【参考】数式用3!$AD$2:$BA$2,0)),"")</f>
        <v/>
      </c>
      <c r="Y56" s="1003"/>
      <c r="Z56" s="114"/>
      <c r="AA56" s="105"/>
      <c r="AB56" s="425" t="str">
        <f>IFERROR(AA56*VLOOKUP(AG56,【参考】数式用3!$AD$24:$BA$27,MATCH(N56,【参考】数式用3!$AD$2:$BA$2,0)),"")</f>
        <v/>
      </c>
      <c r="AC56" s="116"/>
      <c r="AD56" s="417" t="str">
        <f t="shared" si="0"/>
        <v/>
      </c>
      <c r="AE56" s="418" t="str">
        <f t="shared" si="4"/>
        <v/>
      </c>
      <c r="AF56" s="418" t="str">
        <f t="shared" si="5"/>
        <v/>
      </c>
      <c r="AG56" s="418" t="str">
        <f t="shared" si="6"/>
        <v/>
      </c>
    </row>
    <row r="57" spans="1:33" ht="24.9" customHeight="1">
      <c r="A57" s="420">
        <v>42</v>
      </c>
      <c r="B57" s="923" t="str">
        <f>IF(基本情報入力シート!C94="","",基本情報入力シート!C94)</f>
        <v/>
      </c>
      <c r="C57" s="924"/>
      <c r="D57" s="924"/>
      <c r="E57" s="924"/>
      <c r="F57" s="924"/>
      <c r="G57" s="924"/>
      <c r="H57" s="924"/>
      <c r="I57" s="925"/>
      <c r="J57" s="421" t="str">
        <f>IF(基本情報入力シート!M94="","",基本情報入力シート!M94)</f>
        <v/>
      </c>
      <c r="K57" s="422" t="str">
        <f>IF(基本情報入力シート!R94="","",基本情報入力シート!R94)</f>
        <v/>
      </c>
      <c r="L57" s="422" t="str">
        <f>IF(基本情報入力シート!W94="","",基本情報入力シート!W94)</f>
        <v/>
      </c>
      <c r="M57" s="423" t="str">
        <f>IF(基本情報入力シート!X94="","",基本情報入力シート!X94)</f>
        <v/>
      </c>
      <c r="N57" s="424" t="str">
        <f>IF(基本情報入力シート!Y94="","",基本情報入力シート!Y94)</f>
        <v/>
      </c>
      <c r="O57" s="109"/>
      <c r="P57" s="110"/>
      <c r="Q57" s="111"/>
      <c r="R57" s="112"/>
      <c r="S57" s="103"/>
      <c r="T57" s="416" t="str">
        <f>IFERROR(S57*VLOOKUP(AE57,【参考】数式用3!$AD$3:$BA$14,MATCH(N57,【参考】数式用3!$AD$2:$BA$2,0)),"")</f>
        <v/>
      </c>
      <c r="U57" s="113"/>
      <c r="V57" s="104"/>
      <c r="W57" s="123"/>
      <c r="X57" s="1002" t="str">
        <f>IFERROR(V57*VLOOKUP(AF57,【参考】数式用3!$AD$15:$BA$23,MATCH(N57,【参考】数式用3!$AD$2:$BA$2,0)),"")</f>
        <v/>
      </c>
      <c r="Y57" s="1003"/>
      <c r="Z57" s="114"/>
      <c r="AA57" s="105"/>
      <c r="AB57" s="425" t="str">
        <f>IFERROR(AA57*VLOOKUP(AG57,【参考】数式用3!$AD$24:$BA$27,MATCH(N57,【参考】数式用3!$AD$2:$BA$2,0)),"")</f>
        <v/>
      </c>
      <c r="AC57" s="116"/>
      <c r="AD57" s="417" t="str">
        <f t="shared" si="0"/>
        <v/>
      </c>
      <c r="AE57" s="418" t="str">
        <f t="shared" si="4"/>
        <v/>
      </c>
      <c r="AF57" s="418" t="str">
        <f t="shared" si="5"/>
        <v/>
      </c>
      <c r="AG57" s="418" t="str">
        <f t="shared" si="6"/>
        <v/>
      </c>
    </row>
    <row r="58" spans="1:33" ht="24.9" customHeight="1">
      <c r="A58" s="420">
        <v>43</v>
      </c>
      <c r="B58" s="923" t="str">
        <f>IF(基本情報入力シート!C95="","",基本情報入力シート!C95)</f>
        <v/>
      </c>
      <c r="C58" s="924"/>
      <c r="D58" s="924"/>
      <c r="E58" s="924"/>
      <c r="F58" s="924"/>
      <c r="G58" s="924"/>
      <c r="H58" s="924"/>
      <c r="I58" s="925"/>
      <c r="J58" s="421" t="str">
        <f>IF(基本情報入力シート!M95="","",基本情報入力シート!M95)</f>
        <v/>
      </c>
      <c r="K58" s="422" t="str">
        <f>IF(基本情報入力シート!R95="","",基本情報入力シート!R95)</f>
        <v/>
      </c>
      <c r="L58" s="422" t="str">
        <f>IF(基本情報入力シート!W95="","",基本情報入力シート!W95)</f>
        <v/>
      </c>
      <c r="M58" s="423" t="str">
        <f>IF(基本情報入力シート!X95="","",基本情報入力シート!X95)</f>
        <v/>
      </c>
      <c r="N58" s="424" t="str">
        <f>IF(基本情報入力シート!Y95="","",基本情報入力シート!Y95)</f>
        <v/>
      </c>
      <c r="O58" s="109"/>
      <c r="P58" s="110"/>
      <c r="Q58" s="111"/>
      <c r="R58" s="112"/>
      <c r="S58" s="103"/>
      <c r="T58" s="416" t="str">
        <f>IFERROR(S58*VLOOKUP(AE58,【参考】数式用3!$AD$3:$BA$14,MATCH(N58,【参考】数式用3!$AD$2:$BA$2,0)),"")</f>
        <v/>
      </c>
      <c r="U58" s="113"/>
      <c r="V58" s="104"/>
      <c r="W58" s="123"/>
      <c r="X58" s="1002" t="str">
        <f>IFERROR(V58*VLOOKUP(AF58,【参考】数式用3!$AD$15:$BA$23,MATCH(N58,【参考】数式用3!$AD$2:$BA$2,0)),"")</f>
        <v/>
      </c>
      <c r="Y58" s="1003"/>
      <c r="Z58" s="114"/>
      <c r="AA58" s="105"/>
      <c r="AB58" s="425" t="str">
        <f>IFERROR(AA58*VLOOKUP(AG58,【参考】数式用3!$AD$24:$BA$27,MATCH(N58,【参考】数式用3!$AD$2:$BA$2,0)),"")</f>
        <v/>
      </c>
      <c r="AC58" s="116"/>
      <c r="AD58" s="417" t="str">
        <f t="shared" si="0"/>
        <v/>
      </c>
      <c r="AE58" s="418" t="str">
        <f t="shared" si="4"/>
        <v/>
      </c>
      <c r="AF58" s="418" t="str">
        <f t="shared" si="5"/>
        <v/>
      </c>
      <c r="AG58" s="418" t="str">
        <f t="shared" si="6"/>
        <v/>
      </c>
    </row>
    <row r="59" spans="1:33" ht="24.9" customHeight="1">
      <c r="A59" s="420">
        <v>44</v>
      </c>
      <c r="B59" s="923" t="str">
        <f>IF(基本情報入力シート!C96="","",基本情報入力シート!C96)</f>
        <v/>
      </c>
      <c r="C59" s="924"/>
      <c r="D59" s="924"/>
      <c r="E59" s="924"/>
      <c r="F59" s="924"/>
      <c r="G59" s="924"/>
      <c r="H59" s="924"/>
      <c r="I59" s="925"/>
      <c r="J59" s="421" t="str">
        <f>IF(基本情報入力シート!M96="","",基本情報入力シート!M96)</f>
        <v/>
      </c>
      <c r="K59" s="422" t="str">
        <f>IF(基本情報入力シート!R96="","",基本情報入力シート!R96)</f>
        <v/>
      </c>
      <c r="L59" s="422" t="str">
        <f>IF(基本情報入力シート!W96="","",基本情報入力シート!W96)</f>
        <v/>
      </c>
      <c r="M59" s="423" t="str">
        <f>IF(基本情報入力シート!X96="","",基本情報入力シート!X96)</f>
        <v/>
      </c>
      <c r="N59" s="424" t="str">
        <f>IF(基本情報入力シート!Y96="","",基本情報入力シート!Y96)</f>
        <v/>
      </c>
      <c r="O59" s="109"/>
      <c r="P59" s="110"/>
      <c r="Q59" s="111"/>
      <c r="R59" s="112"/>
      <c r="S59" s="103"/>
      <c r="T59" s="416" t="str">
        <f>IFERROR(S59*VLOOKUP(AE59,【参考】数式用3!$AD$3:$BA$14,MATCH(N59,【参考】数式用3!$AD$2:$BA$2,0)),"")</f>
        <v/>
      </c>
      <c r="U59" s="113"/>
      <c r="V59" s="104"/>
      <c r="W59" s="123"/>
      <c r="X59" s="1002" t="str">
        <f>IFERROR(V59*VLOOKUP(AF59,【参考】数式用3!$AD$15:$BA$23,MATCH(N59,【参考】数式用3!$AD$2:$BA$2,0)),"")</f>
        <v/>
      </c>
      <c r="Y59" s="1003"/>
      <c r="Z59" s="114"/>
      <c r="AA59" s="105"/>
      <c r="AB59" s="425" t="str">
        <f>IFERROR(AA59*VLOOKUP(AG59,【参考】数式用3!$AD$24:$BA$27,MATCH(N59,【参考】数式用3!$AD$2:$BA$2,0)),"")</f>
        <v/>
      </c>
      <c r="AC59" s="116"/>
      <c r="AD59" s="417" t="str">
        <f t="shared" si="0"/>
        <v/>
      </c>
      <c r="AE59" s="418" t="str">
        <f t="shared" si="4"/>
        <v/>
      </c>
      <c r="AF59" s="418" t="str">
        <f t="shared" si="5"/>
        <v/>
      </c>
      <c r="AG59" s="418" t="str">
        <f t="shared" si="6"/>
        <v/>
      </c>
    </row>
    <row r="60" spans="1:33" ht="24.9" customHeight="1">
      <c r="A60" s="420">
        <v>45</v>
      </c>
      <c r="B60" s="923" t="str">
        <f>IF(基本情報入力シート!C97="","",基本情報入力シート!C97)</f>
        <v/>
      </c>
      <c r="C60" s="924"/>
      <c r="D60" s="924"/>
      <c r="E60" s="924"/>
      <c r="F60" s="924"/>
      <c r="G60" s="924"/>
      <c r="H60" s="924"/>
      <c r="I60" s="925"/>
      <c r="J60" s="421" t="str">
        <f>IF(基本情報入力シート!M97="","",基本情報入力シート!M97)</f>
        <v/>
      </c>
      <c r="K60" s="422" t="str">
        <f>IF(基本情報入力シート!R97="","",基本情報入力シート!R97)</f>
        <v/>
      </c>
      <c r="L60" s="422" t="str">
        <f>IF(基本情報入力シート!W97="","",基本情報入力シート!W97)</f>
        <v/>
      </c>
      <c r="M60" s="423" t="str">
        <f>IF(基本情報入力シート!X97="","",基本情報入力シート!X97)</f>
        <v/>
      </c>
      <c r="N60" s="424" t="str">
        <f>IF(基本情報入力シート!Y97="","",基本情報入力シート!Y97)</f>
        <v/>
      </c>
      <c r="O60" s="109"/>
      <c r="P60" s="110"/>
      <c r="Q60" s="111"/>
      <c r="R60" s="112"/>
      <c r="S60" s="103"/>
      <c r="T60" s="416" t="str">
        <f>IFERROR(S60*VLOOKUP(AE60,【参考】数式用3!$AD$3:$BA$14,MATCH(N60,【参考】数式用3!$AD$2:$BA$2,0)),"")</f>
        <v/>
      </c>
      <c r="U60" s="113"/>
      <c r="V60" s="104"/>
      <c r="W60" s="123"/>
      <c r="X60" s="1002" t="str">
        <f>IFERROR(V60*VLOOKUP(AF60,【参考】数式用3!$AD$15:$BA$23,MATCH(N60,【参考】数式用3!$AD$2:$BA$2,0)),"")</f>
        <v/>
      </c>
      <c r="Y60" s="1003"/>
      <c r="Z60" s="114"/>
      <c r="AA60" s="105"/>
      <c r="AB60" s="425" t="str">
        <f>IFERROR(AA60*VLOOKUP(AG60,【参考】数式用3!$AD$24:$BA$27,MATCH(N60,【参考】数式用3!$AD$2:$BA$2,0)),"")</f>
        <v/>
      </c>
      <c r="AC60" s="116"/>
      <c r="AD60" s="417" t="str">
        <f t="shared" si="0"/>
        <v/>
      </c>
      <c r="AE60" s="418" t="str">
        <f t="shared" si="4"/>
        <v/>
      </c>
      <c r="AF60" s="418" t="str">
        <f t="shared" si="5"/>
        <v/>
      </c>
      <c r="AG60" s="418" t="str">
        <f t="shared" si="6"/>
        <v/>
      </c>
    </row>
    <row r="61" spans="1:33" ht="24.9" customHeight="1">
      <c r="A61" s="420">
        <v>46</v>
      </c>
      <c r="B61" s="923" t="str">
        <f>IF(基本情報入力シート!C98="","",基本情報入力シート!C98)</f>
        <v/>
      </c>
      <c r="C61" s="924"/>
      <c r="D61" s="924"/>
      <c r="E61" s="924"/>
      <c r="F61" s="924"/>
      <c r="G61" s="924"/>
      <c r="H61" s="924"/>
      <c r="I61" s="925"/>
      <c r="J61" s="421" t="str">
        <f>IF(基本情報入力シート!M98="","",基本情報入力シート!M98)</f>
        <v/>
      </c>
      <c r="K61" s="422" t="str">
        <f>IF(基本情報入力シート!R98="","",基本情報入力シート!R98)</f>
        <v/>
      </c>
      <c r="L61" s="422" t="str">
        <f>IF(基本情報入力シート!W98="","",基本情報入力シート!W98)</f>
        <v/>
      </c>
      <c r="M61" s="423" t="str">
        <f>IF(基本情報入力シート!X98="","",基本情報入力シート!X98)</f>
        <v/>
      </c>
      <c r="N61" s="424" t="str">
        <f>IF(基本情報入力シート!Y98="","",基本情報入力シート!Y98)</f>
        <v/>
      </c>
      <c r="O61" s="109"/>
      <c r="P61" s="110"/>
      <c r="Q61" s="111"/>
      <c r="R61" s="112"/>
      <c r="S61" s="103"/>
      <c r="T61" s="416" t="str">
        <f>IFERROR(S61*VLOOKUP(AE61,【参考】数式用3!$AD$3:$BA$14,MATCH(N61,【参考】数式用3!$AD$2:$BA$2,0)),"")</f>
        <v/>
      </c>
      <c r="U61" s="113"/>
      <c r="V61" s="104"/>
      <c r="W61" s="123"/>
      <c r="X61" s="1002" t="str">
        <f>IFERROR(V61*VLOOKUP(AF61,【参考】数式用3!$AD$15:$BA$23,MATCH(N61,【参考】数式用3!$AD$2:$BA$2,0)),"")</f>
        <v/>
      </c>
      <c r="Y61" s="1003"/>
      <c r="Z61" s="114"/>
      <c r="AA61" s="105"/>
      <c r="AB61" s="425" t="str">
        <f>IFERROR(AA61*VLOOKUP(AG61,【参考】数式用3!$AD$24:$BA$27,MATCH(N61,【参考】数式用3!$AD$2:$BA$2,0)),"")</f>
        <v/>
      </c>
      <c r="AC61" s="116"/>
      <c r="AD61" s="417" t="str">
        <f t="shared" si="0"/>
        <v/>
      </c>
      <c r="AE61" s="418" t="str">
        <f t="shared" si="4"/>
        <v/>
      </c>
      <c r="AF61" s="418" t="str">
        <f t="shared" si="5"/>
        <v/>
      </c>
      <c r="AG61" s="418" t="str">
        <f t="shared" si="6"/>
        <v/>
      </c>
    </row>
    <row r="62" spans="1:33" ht="24.9" customHeight="1">
      <c r="A62" s="420">
        <v>47</v>
      </c>
      <c r="B62" s="923" t="str">
        <f>IF(基本情報入力シート!C99="","",基本情報入力シート!C99)</f>
        <v/>
      </c>
      <c r="C62" s="924"/>
      <c r="D62" s="924"/>
      <c r="E62" s="924"/>
      <c r="F62" s="924"/>
      <c r="G62" s="924"/>
      <c r="H62" s="924"/>
      <c r="I62" s="925"/>
      <c r="J62" s="421" t="str">
        <f>IF(基本情報入力シート!M99="","",基本情報入力シート!M99)</f>
        <v/>
      </c>
      <c r="K62" s="422" t="str">
        <f>IF(基本情報入力シート!R99="","",基本情報入力シート!R99)</f>
        <v/>
      </c>
      <c r="L62" s="422" t="str">
        <f>IF(基本情報入力シート!W99="","",基本情報入力シート!W99)</f>
        <v/>
      </c>
      <c r="M62" s="423" t="str">
        <f>IF(基本情報入力シート!X99="","",基本情報入力シート!X99)</f>
        <v/>
      </c>
      <c r="N62" s="424" t="str">
        <f>IF(基本情報入力シート!Y99="","",基本情報入力シート!Y99)</f>
        <v/>
      </c>
      <c r="O62" s="109"/>
      <c r="P62" s="110"/>
      <c r="Q62" s="111"/>
      <c r="R62" s="112"/>
      <c r="S62" s="103"/>
      <c r="T62" s="416" t="str">
        <f>IFERROR(S62*VLOOKUP(AE62,【参考】数式用3!$AD$3:$BA$14,MATCH(N62,【参考】数式用3!$AD$2:$BA$2,0)),"")</f>
        <v/>
      </c>
      <c r="U62" s="113"/>
      <c r="V62" s="104"/>
      <c r="W62" s="123"/>
      <c r="X62" s="1002" t="str">
        <f>IFERROR(V62*VLOOKUP(AF62,【参考】数式用3!$AD$15:$BA$23,MATCH(N62,【参考】数式用3!$AD$2:$BA$2,0)),"")</f>
        <v/>
      </c>
      <c r="Y62" s="1003"/>
      <c r="Z62" s="114"/>
      <c r="AA62" s="105"/>
      <c r="AB62" s="425" t="str">
        <f>IFERROR(AA62*VLOOKUP(AG62,【参考】数式用3!$AD$24:$BA$27,MATCH(N62,【参考】数式用3!$AD$2:$BA$2,0)),"")</f>
        <v/>
      </c>
      <c r="AC62" s="116"/>
      <c r="AD62" s="417" t="str">
        <f t="shared" si="0"/>
        <v/>
      </c>
      <c r="AE62" s="418" t="str">
        <f t="shared" si="4"/>
        <v/>
      </c>
      <c r="AF62" s="418" t="str">
        <f t="shared" si="5"/>
        <v/>
      </c>
      <c r="AG62" s="418" t="str">
        <f t="shared" si="6"/>
        <v/>
      </c>
    </row>
    <row r="63" spans="1:33" ht="24.9" customHeight="1">
      <c r="A63" s="420">
        <v>48</v>
      </c>
      <c r="B63" s="923" t="str">
        <f>IF(基本情報入力シート!C100="","",基本情報入力シート!C100)</f>
        <v/>
      </c>
      <c r="C63" s="924"/>
      <c r="D63" s="924"/>
      <c r="E63" s="924"/>
      <c r="F63" s="924"/>
      <c r="G63" s="924"/>
      <c r="H63" s="924"/>
      <c r="I63" s="925"/>
      <c r="J63" s="421" t="str">
        <f>IF(基本情報入力シート!M100="","",基本情報入力シート!M100)</f>
        <v/>
      </c>
      <c r="K63" s="422" t="str">
        <f>IF(基本情報入力シート!R100="","",基本情報入力シート!R100)</f>
        <v/>
      </c>
      <c r="L63" s="422" t="str">
        <f>IF(基本情報入力シート!W100="","",基本情報入力シート!W100)</f>
        <v/>
      </c>
      <c r="M63" s="423" t="str">
        <f>IF(基本情報入力シート!X100="","",基本情報入力シート!X100)</f>
        <v/>
      </c>
      <c r="N63" s="424" t="str">
        <f>IF(基本情報入力シート!Y100="","",基本情報入力シート!Y100)</f>
        <v/>
      </c>
      <c r="O63" s="109"/>
      <c r="P63" s="110"/>
      <c r="Q63" s="111"/>
      <c r="R63" s="112"/>
      <c r="S63" s="103"/>
      <c r="T63" s="416" t="str">
        <f>IFERROR(S63*VLOOKUP(AE63,【参考】数式用3!$AD$3:$BA$14,MATCH(N63,【参考】数式用3!$AD$2:$BA$2,0)),"")</f>
        <v/>
      </c>
      <c r="U63" s="113"/>
      <c r="V63" s="104"/>
      <c r="W63" s="123"/>
      <c r="X63" s="1002" t="str">
        <f>IFERROR(V63*VLOOKUP(AF63,【参考】数式用3!$AD$15:$BA$23,MATCH(N63,【参考】数式用3!$AD$2:$BA$2,0)),"")</f>
        <v/>
      </c>
      <c r="Y63" s="1003"/>
      <c r="Z63" s="114"/>
      <c r="AA63" s="105"/>
      <c r="AB63" s="425" t="str">
        <f>IFERROR(AA63*VLOOKUP(AG63,【参考】数式用3!$AD$24:$BA$27,MATCH(N63,【参考】数式用3!$AD$2:$BA$2,0)),"")</f>
        <v/>
      </c>
      <c r="AC63" s="116"/>
      <c r="AD63" s="417" t="str">
        <f t="shared" si="0"/>
        <v/>
      </c>
      <c r="AE63" s="418" t="str">
        <f t="shared" si="4"/>
        <v/>
      </c>
      <c r="AF63" s="418" t="str">
        <f t="shared" si="5"/>
        <v/>
      </c>
      <c r="AG63" s="418" t="str">
        <f t="shared" si="6"/>
        <v/>
      </c>
    </row>
    <row r="64" spans="1:33" ht="24.9" customHeight="1">
      <c r="A64" s="420">
        <v>49</v>
      </c>
      <c r="B64" s="923" t="str">
        <f>IF(基本情報入力シート!C101="","",基本情報入力シート!C101)</f>
        <v/>
      </c>
      <c r="C64" s="924"/>
      <c r="D64" s="924"/>
      <c r="E64" s="924"/>
      <c r="F64" s="924"/>
      <c r="G64" s="924"/>
      <c r="H64" s="924"/>
      <c r="I64" s="925"/>
      <c r="J64" s="421" t="str">
        <f>IF(基本情報入力シート!M101="","",基本情報入力シート!M101)</f>
        <v/>
      </c>
      <c r="K64" s="422" t="str">
        <f>IF(基本情報入力シート!R101="","",基本情報入力シート!R101)</f>
        <v/>
      </c>
      <c r="L64" s="422" t="str">
        <f>IF(基本情報入力シート!W101="","",基本情報入力シート!W101)</f>
        <v/>
      </c>
      <c r="M64" s="423" t="str">
        <f>IF(基本情報入力シート!X101="","",基本情報入力シート!X101)</f>
        <v/>
      </c>
      <c r="N64" s="424" t="str">
        <f>IF(基本情報入力シート!Y101="","",基本情報入力シート!Y101)</f>
        <v/>
      </c>
      <c r="O64" s="109"/>
      <c r="P64" s="110"/>
      <c r="Q64" s="111"/>
      <c r="R64" s="112"/>
      <c r="S64" s="103"/>
      <c r="T64" s="416" t="str">
        <f>IFERROR(S64*VLOOKUP(AE64,【参考】数式用3!$AD$3:$BA$14,MATCH(N64,【参考】数式用3!$AD$2:$BA$2,0)),"")</f>
        <v/>
      </c>
      <c r="U64" s="113"/>
      <c r="V64" s="104"/>
      <c r="W64" s="123"/>
      <c r="X64" s="1002" t="str">
        <f>IFERROR(V64*VLOOKUP(AF64,【参考】数式用3!$AD$15:$BA$23,MATCH(N64,【参考】数式用3!$AD$2:$BA$2,0)),"")</f>
        <v/>
      </c>
      <c r="Y64" s="1003"/>
      <c r="Z64" s="114"/>
      <c r="AA64" s="105"/>
      <c r="AB64" s="425" t="str">
        <f>IFERROR(AA64*VLOOKUP(AG64,【参考】数式用3!$AD$24:$BA$27,MATCH(N64,【参考】数式用3!$AD$2:$BA$2,0)),"")</f>
        <v/>
      </c>
      <c r="AC64" s="116"/>
      <c r="AD64" s="417" t="str">
        <f t="shared" si="0"/>
        <v/>
      </c>
      <c r="AE64" s="418" t="str">
        <f t="shared" si="4"/>
        <v/>
      </c>
      <c r="AF64" s="418" t="str">
        <f t="shared" si="5"/>
        <v/>
      </c>
      <c r="AG64" s="418" t="str">
        <f t="shared" si="6"/>
        <v/>
      </c>
    </row>
    <row r="65" spans="1:33" ht="24.9" customHeight="1">
      <c r="A65" s="420">
        <v>50</v>
      </c>
      <c r="B65" s="923" t="str">
        <f>IF(基本情報入力シート!C102="","",基本情報入力シート!C102)</f>
        <v/>
      </c>
      <c r="C65" s="924"/>
      <c r="D65" s="924"/>
      <c r="E65" s="924"/>
      <c r="F65" s="924"/>
      <c r="G65" s="924"/>
      <c r="H65" s="924"/>
      <c r="I65" s="925"/>
      <c r="J65" s="421" t="str">
        <f>IF(基本情報入力シート!M102="","",基本情報入力シート!M102)</f>
        <v/>
      </c>
      <c r="K65" s="422" t="str">
        <f>IF(基本情報入力シート!R102="","",基本情報入力シート!R102)</f>
        <v/>
      </c>
      <c r="L65" s="422" t="str">
        <f>IF(基本情報入力シート!W102="","",基本情報入力シート!W102)</f>
        <v/>
      </c>
      <c r="M65" s="423" t="str">
        <f>IF(基本情報入力シート!X102="","",基本情報入力シート!X102)</f>
        <v/>
      </c>
      <c r="N65" s="424" t="str">
        <f>IF(基本情報入力シート!Y102="","",基本情報入力シート!Y102)</f>
        <v/>
      </c>
      <c r="O65" s="109"/>
      <c r="P65" s="110"/>
      <c r="Q65" s="111"/>
      <c r="R65" s="112"/>
      <c r="S65" s="103"/>
      <c r="T65" s="416" t="str">
        <f>IFERROR(S65*VLOOKUP(AE65,【参考】数式用3!$AD$3:$BA$14,MATCH(N65,【参考】数式用3!$AD$2:$BA$2,0)),"")</f>
        <v/>
      </c>
      <c r="U65" s="113"/>
      <c r="V65" s="104"/>
      <c r="W65" s="123"/>
      <c r="X65" s="1002" t="str">
        <f>IFERROR(V65*VLOOKUP(AF65,【参考】数式用3!$AD$15:$BA$23,MATCH(N65,【参考】数式用3!$AD$2:$BA$2,0)),"")</f>
        <v/>
      </c>
      <c r="Y65" s="1003"/>
      <c r="Z65" s="114"/>
      <c r="AA65" s="105"/>
      <c r="AB65" s="425" t="str">
        <f>IFERROR(AA65*VLOOKUP(AG65,【参考】数式用3!$AD$24:$BA$27,MATCH(N65,【参考】数式用3!$AD$2:$BA$2,0)),"")</f>
        <v/>
      </c>
      <c r="AC65" s="116"/>
      <c r="AD65" s="417" t="str">
        <f t="shared" si="0"/>
        <v/>
      </c>
      <c r="AE65" s="418" t="str">
        <f t="shared" si="4"/>
        <v/>
      </c>
      <c r="AF65" s="418" t="str">
        <f t="shared" si="5"/>
        <v/>
      </c>
      <c r="AG65" s="418" t="str">
        <f t="shared" si="6"/>
        <v/>
      </c>
    </row>
    <row r="66" spans="1:33" ht="24.9" customHeight="1">
      <c r="A66" s="420">
        <v>51</v>
      </c>
      <c r="B66" s="923" t="str">
        <f>IF(基本情報入力シート!C103="","",基本情報入力シート!C103)</f>
        <v/>
      </c>
      <c r="C66" s="924"/>
      <c r="D66" s="924"/>
      <c r="E66" s="924"/>
      <c r="F66" s="924"/>
      <c r="G66" s="924"/>
      <c r="H66" s="924"/>
      <c r="I66" s="925"/>
      <c r="J66" s="421" t="str">
        <f>IF(基本情報入力シート!M103="","",基本情報入力シート!M103)</f>
        <v/>
      </c>
      <c r="K66" s="422" t="str">
        <f>IF(基本情報入力シート!R103="","",基本情報入力シート!R103)</f>
        <v/>
      </c>
      <c r="L66" s="422" t="str">
        <f>IF(基本情報入力シート!W103="","",基本情報入力シート!W103)</f>
        <v/>
      </c>
      <c r="M66" s="423" t="str">
        <f>IF(基本情報入力シート!X103="","",基本情報入力シート!X103)</f>
        <v/>
      </c>
      <c r="N66" s="424" t="str">
        <f>IF(基本情報入力シート!Y103="","",基本情報入力シート!Y103)</f>
        <v/>
      </c>
      <c r="O66" s="109"/>
      <c r="P66" s="110"/>
      <c r="Q66" s="111"/>
      <c r="R66" s="112"/>
      <c r="S66" s="103"/>
      <c r="T66" s="416" t="str">
        <f>IFERROR(S66*VLOOKUP(AE66,【参考】数式用3!$AD$3:$BA$14,MATCH(N66,【参考】数式用3!$AD$2:$BA$2,0)),"")</f>
        <v/>
      </c>
      <c r="U66" s="113"/>
      <c r="V66" s="104"/>
      <c r="W66" s="123"/>
      <c r="X66" s="1002" t="str">
        <f>IFERROR(V66*VLOOKUP(AF66,【参考】数式用3!$AD$15:$BA$23,MATCH(N66,【参考】数式用3!$AD$2:$BA$2,0)),"")</f>
        <v/>
      </c>
      <c r="Y66" s="1003"/>
      <c r="Z66" s="114"/>
      <c r="AA66" s="105"/>
      <c r="AB66" s="425" t="str">
        <f>IFERROR(AA66*VLOOKUP(AG66,【参考】数式用3!$AD$24:$BA$27,MATCH(N66,【参考】数式用3!$AD$2:$BA$2,0)),"")</f>
        <v/>
      </c>
      <c r="AC66" s="116"/>
      <c r="AD66" s="417" t="str">
        <f t="shared" si="0"/>
        <v/>
      </c>
      <c r="AE66" s="418" t="str">
        <f t="shared" si="4"/>
        <v/>
      </c>
      <c r="AF66" s="418" t="str">
        <f t="shared" si="5"/>
        <v/>
      </c>
      <c r="AG66" s="418" t="str">
        <f t="shared" si="6"/>
        <v/>
      </c>
    </row>
    <row r="67" spans="1:33" ht="24.9" customHeight="1">
      <c r="A67" s="420">
        <v>52</v>
      </c>
      <c r="B67" s="923" t="str">
        <f>IF(基本情報入力シート!C104="","",基本情報入力シート!C104)</f>
        <v/>
      </c>
      <c r="C67" s="924"/>
      <c r="D67" s="924"/>
      <c r="E67" s="924"/>
      <c r="F67" s="924"/>
      <c r="G67" s="924"/>
      <c r="H67" s="924"/>
      <c r="I67" s="925"/>
      <c r="J67" s="421" t="str">
        <f>IF(基本情報入力シート!M104="","",基本情報入力シート!M104)</f>
        <v/>
      </c>
      <c r="K67" s="422" t="str">
        <f>IF(基本情報入力シート!R104="","",基本情報入力シート!R104)</f>
        <v/>
      </c>
      <c r="L67" s="422" t="str">
        <f>IF(基本情報入力シート!W104="","",基本情報入力シート!W104)</f>
        <v/>
      </c>
      <c r="M67" s="423" t="str">
        <f>IF(基本情報入力シート!X104="","",基本情報入力シート!X104)</f>
        <v/>
      </c>
      <c r="N67" s="424" t="str">
        <f>IF(基本情報入力シート!Y104="","",基本情報入力シート!Y104)</f>
        <v/>
      </c>
      <c r="O67" s="109"/>
      <c r="P67" s="110"/>
      <c r="Q67" s="111"/>
      <c r="R67" s="112"/>
      <c r="S67" s="103"/>
      <c r="T67" s="416" t="str">
        <f>IFERROR(S67*VLOOKUP(AE67,【参考】数式用3!$AD$3:$BA$14,MATCH(N67,【参考】数式用3!$AD$2:$BA$2,0)),"")</f>
        <v/>
      </c>
      <c r="U67" s="113"/>
      <c r="V67" s="104"/>
      <c r="W67" s="123"/>
      <c r="X67" s="1002" t="str">
        <f>IFERROR(V67*VLOOKUP(AF67,【参考】数式用3!$AD$15:$BA$23,MATCH(N67,【参考】数式用3!$AD$2:$BA$2,0)),"")</f>
        <v/>
      </c>
      <c r="Y67" s="1003"/>
      <c r="Z67" s="114"/>
      <c r="AA67" s="105"/>
      <c r="AB67" s="425" t="str">
        <f>IFERROR(AA67*VLOOKUP(AG67,【参考】数式用3!$AD$24:$BA$27,MATCH(N67,【参考】数式用3!$AD$2:$BA$2,0)),"")</f>
        <v/>
      </c>
      <c r="AC67" s="116"/>
      <c r="AD67" s="417" t="str">
        <f t="shared" si="0"/>
        <v/>
      </c>
      <c r="AE67" s="418" t="str">
        <f t="shared" si="4"/>
        <v/>
      </c>
      <c r="AF67" s="418" t="str">
        <f t="shared" si="5"/>
        <v/>
      </c>
      <c r="AG67" s="418" t="str">
        <f t="shared" si="6"/>
        <v/>
      </c>
    </row>
    <row r="68" spans="1:33" ht="24.9" customHeight="1">
      <c r="A68" s="420">
        <v>53</v>
      </c>
      <c r="B68" s="923" t="str">
        <f>IF(基本情報入力シート!C105="","",基本情報入力シート!C105)</f>
        <v/>
      </c>
      <c r="C68" s="924"/>
      <c r="D68" s="924"/>
      <c r="E68" s="924"/>
      <c r="F68" s="924"/>
      <c r="G68" s="924"/>
      <c r="H68" s="924"/>
      <c r="I68" s="925"/>
      <c r="J68" s="421" t="str">
        <f>IF(基本情報入力シート!M105="","",基本情報入力シート!M105)</f>
        <v/>
      </c>
      <c r="K68" s="422" t="str">
        <f>IF(基本情報入力シート!R105="","",基本情報入力シート!R105)</f>
        <v/>
      </c>
      <c r="L68" s="422" t="str">
        <f>IF(基本情報入力シート!W105="","",基本情報入力シート!W105)</f>
        <v/>
      </c>
      <c r="M68" s="423" t="str">
        <f>IF(基本情報入力シート!X105="","",基本情報入力シート!X105)</f>
        <v/>
      </c>
      <c r="N68" s="424" t="str">
        <f>IF(基本情報入力シート!Y105="","",基本情報入力シート!Y105)</f>
        <v/>
      </c>
      <c r="O68" s="109"/>
      <c r="P68" s="110"/>
      <c r="Q68" s="111"/>
      <c r="R68" s="112"/>
      <c r="S68" s="103"/>
      <c r="T68" s="416" t="str">
        <f>IFERROR(S68*VLOOKUP(AE68,【参考】数式用3!$AD$3:$BA$14,MATCH(N68,【参考】数式用3!$AD$2:$BA$2,0)),"")</f>
        <v/>
      </c>
      <c r="U68" s="113"/>
      <c r="V68" s="104"/>
      <c r="W68" s="123"/>
      <c r="X68" s="1002" t="str">
        <f>IFERROR(V68*VLOOKUP(AF68,【参考】数式用3!$AD$15:$BA$23,MATCH(N68,【参考】数式用3!$AD$2:$BA$2,0)),"")</f>
        <v/>
      </c>
      <c r="Y68" s="1003"/>
      <c r="Z68" s="114"/>
      <c r="AA68" s="105"/>
      <c r="AB68" s="425" t="str">
        <f>IFERROR(AA68*VLOOKUP(AG68,【参考】数式用3!$AD$24:$BA$27,MATCH(N68,【参考】数式用3!$AD$2:$BA$2,0)),"")</f>
        <v/>
      </c>
      <c r="AC68" s="116"/>
      <c r="AD68" s="417" t="str">
        <f t="shared" si="0"/>
        <v/>
      </c>
      <c r="AE68" s="418" t="str">
        <f t="shared" si="4"/>
        <v/>
      </c>
      <c r="AF68" s="418" t="str">
        <f t="shared" si="5"/>
        <v/>
      </c>
      <c r="AG68" s="418" t="str">
        <f t="shared" si="6"/>
        <v/>
      </c>
    </row>
    <row r="69" spans="1:33" ht="24.9" customHeight="1">
      <c r="A69" s="420">
        <v>54</v>
      </c>
      <c r="B69" s="923" t="str">
        <f>IF(基本情報入力シート!C106="","",基本情報入力シート!C106)</f>
        <v/>
      </c>
      <c r="C69" s="924"/>
      <c r="D69" s="924"/>
      <c r="E69" s="924"/>
      <c r="F69" s="924"/>
      <c r="G69" s="924"/>
      <c r="H69" s="924"/>
      <c r="I69" s="925"/>
      <c r="J69" s="421" t="str">
        <f>IF(基本情報入力シート!M106="","",基本情報入力シート!M106)</f>
        <v/>
      </c>
      <c r="K69" s="422" t="str">
        <f>IF(基本情報入力シート!R106="","",基本情報入力シート!R106)</f>
        <v/>
      </c>
      <c r="L69" s="422" t="str">
        <f>IF(基本情報入力シート!W106="","",基本情報入力シート!W106)</f>
        <v/>
      </c>
      <c r="M69" s="423" t="str">
        <f>IF(基本情報入力シート!X106="","",基本情報入力シート!X106)</f>
        <v/>
      </c>
      <c r="N69" s="424" t="str">
        <f>IF(基本情報入力シート!Y106="","",基本情報入力シート!Y106)</f>
        <v/>
      </c>
      <c r="O69" s="109"/>
      <c r="P69" s="110"/>
      <c r="Q69" s="111"/>
      <c r="R69" s="112"/>
      <c r="S69" s="103"/>
      <c r="T69" s="416" t="str">
        <f>IFERROR(S69*VLOOKUP(AE69,【参考】数式用3!$AD$3:$BA$14,MATCH(N69,【参考】数式用3!$AD$2:$BA$2,0)),"")</f>
        <v/>
      </c>
      <c r="U69" s="113"/>
      <c r="V69" s="104"/>
      <c r="W69" s="123"/>
      <c r="X69" s="1002" t="str">
        <f>IFERROR(V69*VLOOKUP(AF69,【参考】数式用3!$AD$15:$BA$23,MATCH(N69,【参考】数式用3!$AD$2:$BA$2,0)),"")</f>
        <v/>
      </c>
      <c r="Y69" s="1003"/>
      <c r="Z69" s="114"/>
      <c r="AA69" s="105"/>
      <c r="AB69" s="425" t="str">
        <f>IFERROR(AA69*VLOOKUP(AG69,【参考】数式用3!$AD$24:$BA$27,MATCH(N69,【参考】数式用3!$AD$2:$BA$2,0)),"")</f>
        <v/>
      </c>
      <c r="AC69" s="116"/>
      <c r="AD69" s="417" t="str">
        <f t="shared" si="0"/>
        <v/>
      </c>
      <c r="AE69" s="418" t="str">
        <f t="shared" si="4"/>
        <v/>
      </c>
      <c r="AF69" s="418" t="str">
        <f t="shared" si="5"/>
        <v/>
      </c>
      <c r="AG69" s="418" t="str">
        <f t="shared" si="6"/>
        <v/>
      </c>
    </row>
    <row r="70" spans="1:33" ht="24.9" customHeight="1">
      <c r="A70" s="420">
        <v>55</v>
      </c>
      <c r="B70" s="923" t="str">
        <f>IF(基本情報入力シート!C107="","",基本情報入力シート!C107)</f>
        <v/>
      </c>
      <c r="C70" s="924"/>
      <c r="D70" s="924"/>
      <c r="E70" s="924"/>
      <c r="F70" s="924"/>
      <c r="G70" s="924"/>
      <c r="H70" s="924"/>
      <c r="I70" s="925"/>
      <c r="J70" s="421" t="str">
        <f>IF(基本情報入力シート!M107="","",基本情報入力シート!M107)</f>
        <v/>
      </c>
      <c r="K70" s="422" t="str">
        <f>IF(基本情報入力シート!R107="","",基本情報入力シート!R107)</f>
        <v/>
      </c>
      <c r="L70" s="422" t="str">
        <f>IF(基本情報入力シート!W107="","",基本情報入力シート!W107)</f>
        <v/>
      </c>
      <c r="M70" s="423" t="str">
        <f>IF(基本情報入力シート!X107="","",基本情報入力シート!X107)</f>
        <v/>
      </c>
      <c r="N70" s="424" t="str">
        <f>IF(基本情報入力シート!Y107="","",基本情報入力シート!Y107)</f>
        <v/>
      </c>
      <c r="O70" s="109"/>
      <c r="P70" s="110"/>
      <c r="Q70" s="111"/>
      <c r="R70" s="112"/>
      <c r="S70" s="103"/>
      <c r="T70" s="416" t="str">
        <f>IFERROR(S70*VLOOKUP(AE70,【参考】数式用3!$AD$3:$BA$14,MATCH(N70,【参考】数式用3!$AD$2:$BA$2,0)),"")</f>
        <v/>
      </c>
      <c r="U70" s="113"/>
      <c r="V70" s="104"/>
      <c r="W70" s="123"/>
      <c r="X70" s="1002" t="str">
        <f>IFERROR(V70*VLOOKUP(AF70,【参考】数式用3!$AD$15:$BA$23,MATCH(N70,【参考】数式用3!$AD$2:$BA$2,0)),"")</f>
        <v/>
      </c>
      <c r="Y70" s="1003"/>
      <c r="Z70" s="114"/>
      <c r="AA70" s="105"/>
      <c r="AB70" s="425" t="str">
        <f>IFERROR(AA70*VLOOKUP(AG70,【参考】数式用3!$AD$24:$BA$27,MATCH(N70,【参考】数式用3!$AD$2:$BA$2,0)),"")</f>
        <v/>
      </c>
      <c r="AC70" s="116"/>
      <c r="AD70" s="417" t="str">
        <f t="shared" si="0"/>
        <v/>
      </c>
      <c r="AE70" s="418" t="str">
        <f t="shared" si="4"/>
        <v/>
      </c>
      <c r="AF70" s="418" t="str">
        <f t="shared" si="5"/>
        <v/>
      </c>
      <c r="AG70" s="418" t="str">
        <f t="shared" si="6"/>
        <v/>
      </c>
    </row>
    <row r="71" spans="1:33" ht="24.9" customHeight="1">
      <c r="A71" s="420">
        <v>56</v>
      </c>
      <c r="B71" s="923" t="str">
        <f>IF(基本情報入力シート!C108="","",基本情報入力シート!C108)</f>
        <v/>
      </c>
      <c r="C71" s="924"/>
      <c r="D71" s="924"/>
      <c r="E71" s="924"/>
      <c r="F71" s="924"/>
      <c r="G71" s="924"/>
      <c r="H71" s="924"/>
      <c r="I71" s="925"/>
      <c r="J71" s="421" t="str">
        <f>IF(基本情報入力シート!M108="","",基本情報入力シート!M108)</f>
        <v/>
      </c>
      <c r="K71" s="422" t="str">
        <f>IF(基本情報入力シート!R108="","",基本情報入力シート!R108)</f>
        <v/>
      </c>
      <c r="L71" s="422" t="str">
        <f>IF(基本情報入力シート!W108="","",基本情報入力シート!W108)</f>
        <v/>
      </c>
      <c r="M71" s="423" t="str">
        <f>IF(基本情報入力シート!X108="","",基本情報入力シート!X108)</f>
        <v/>
      </c>
      <c r="N71" s="424" t="str">
        <f>IF(基本情報入力シート!Y108="","",基本情報入力シート!Y108)</f>
        <v/>
      </c>
      <c r="O71" s="109"/>
      <c r="P71" s="110"/>
      <c r="Q71" s="111"/>
      <c r="R71" s="112"/>
      <c r="S71" s="103"/>
      <c r="T71" s="416" t="str">
        <f>IFERROR(S71*VLOOKUP(AE71,【参考】数式用3!$AD$3:$BA$14,MATCH(N71,【参考】数式用3!$AD$2:$BA$2,0)),"")</f>
        <v/>
      </c>
      <c r="U71" s="113"/>
      <c r="V71" s="104"/>
      <c r="W71" s="123"/>
      <c r="X71" s="1002" t="str">
        <f>IFERROR(V71*VLOOKUP(AF71,【参考】数式用3!$AD$15:$BA$23,MATCH(N71,【参考】数式用3!$AD$2:$BA$2,0)),"")</f>
        <v/>
      </c>
      <c r="Y71" s="1003"/>
      <c r="Z71" s="114"/>
      <c r="AA71" s="105"/>
      <c r="AB71" s="425" t="str">
        <f>IFERROR(AA71*VLOOKUP(AG71,【参考】数式用3!$AD$24:$BA$27,MATCH(N71,【参考】数式用3!$AD$2:$BA$2,0)),"")</f>
        <v/>
      </c>
      <c r="AC71" s="116"/>
      <c r="AD71" s="417" t="str">
        <f t="shared" si="0"/>
        <v/>
      </c>
      <c r="AE71" s="418" t="str">
        <f t="shared" si="4"/>
        <v/>
      </c>
      <c r="AF71" s="418" t="str">
        <f t="shared" si="5"/>
        <v/>
      </c>
      <c r="AG71" s="418" t="str">
        <f t="shared" si="6"/>
        <v/>
      </c>
    </row>
    <row r="72" spans="1:33" ht="24.9" customHeight="1">
      <c r="A72" s="420">
        <v>57</v>
      </c>
      <c r="B72" s="923" t="str">
        <f>IF(基本情報入力シート!C109="","",基本情報入力シート!C109)</f>
        <v/>
      </c>
      <c r="C72" s="924"/>
      <c r="D72" s="924"/>
      <c r="E72" s="924"/>
      <c r="F72" s="924"/>
      <c r="G72" s="924"/>
      <c r="H72" s="924"/>
      <c r="I72" s="925"/>
      <c r="J72" s="421" t="str">
        <f>IF(基本情報入力シート!M109="","",基本情報入力シート!M109)</f>
        <v/>
      </c>
      <c r="K72" s="422" t="str">
        <f>IF(基本情報入力シート!R109="","",基本情報入力シート!R109)</f>
        <v/>
      </c>
      <c r="L72" s="422" t="str">
        <f>IF(基本情報入力シート!W109="","",基本情報入力シート!W109)</f>
        <v/>
      </c>
      <c r="M72" s="423" t="str">
        <f>IF(基本情報入力シート!X109="","",基本情報入力シート!X109)</f>
        <v/>
      </c>
      <c r="N72" s="424" t="str">
        <f>IF(基本情報入力シート!Y109="","",基本情報入力シート!Y109)</f>
        <v/>
      </c>
      <c r="O72" s="109"/>
      <c r="P72" s="110"/>
      <c r="Q72" s="111"/>
      <c r="R72" s="112"/>
      <c r="S72" s="103"/>
      <c r="T72" s="416" t="str">
        <f>IFERROR(S72*VLOOKUP(AE72,【参考】数式用3!$AD$3:$BA$14,MATCH(N72,【参考】数式用3!$AD$2:$BA$2,0)),"")</f>
        <v/>
      </c>
      <c r="U72" s="113"/>
      <c r="V72" s="104"/>
      <c r="W72" s="123"/>
      <c r="X72" s="1002" t="str">
        <f>IFERROR(V72*VLOOKUP(AF72,【参考】数式用3!$AD$15:$BA$23,MATCH(N72,【参考】数式用3!$AD$2:$BA$2,0)),"")</f>
        <v/>
      </c>
      <c r="Y72" s="1003"/>
      <c r="Z72" s="114"/>
      <c r="AA72" s="105"/>
      <c r="AB72" s="425" t="str">
        <f>IFERROR(AA72*VLOOKUP(AG72,【参考】数式用3!$AD$24:$BA$27,MATCH(N72,【参考】数式用3!$AD$2:$BA$2,0)),"")</f>
        <v/>
      </c>
      <c r="AC72" s="116"/>
      <c r="AD72" s="417" t="str">
        <f t="shared" si="0"/>
        <v/>
      </c>
      <c r="AE72" s="418" t="str">
        <f t="shared" si="4"/>
        <v/>
      </c>
      <c r="AF72" s="418" t="str">
        <f t="shared" si="5"/>
        <v/>
      </c>
      <c r="AG72" s="418" t="str">
        <f t="shared" si="6"/>
        <v/>
      </c>
    </row>
    <row r="73" spans="1:33" ht="24.9" customHeight="1">
      <c r="A73" s="420">
        <v>58</v>
      </c>
      <c r="B73" s="923" t="str">
        <f>IF(基本情報入力シート!C110="","",基本情報入力シート!C110)</f>
        <v/>
      </c>
      <c r="C73" s="924"/>
      <c r="D73" s="924"/>
      <c r="E73" s="924"/>
      <c r="F73" s="924"/>
      <c r="G73" s="924"/>
      <c r="H73" s="924"/>
      <c r="I73" s="925"/>
      <c r="J73" s="421" t="str">
        <f>IF(基本情報入力シート!M110="","",基本情報入力シート!M110)</f>
        <v/>
      </c>
      <c r="K73" s="422" t="str">
        <f>IF(基本情報入力シート!R110="","",基本情報入力シート!R110)</f>
        <v/>
      </c>
      <c r="L73" s="422" t="str">
        <f>IF(基本情報入力シート!W110="","",基本情報入力シート!W110)</f>
        <v/>
      </c>
      <c r="M73" s="423" t="str">
        <f>IF(基本情報入力シート!X110="","",基本情報入力シート!X110)</f>
        <v/>
      </c>
      <c r="N73" s="424" t="str">
        <f>IF(基本情報入力シート!Y110="","",基本情報入力シート!Y110)</f>
        <v/>
      </c>
      <c r="O73" s="109"/>
      <c r="P73" s="110"/>
      <c r="Q73" s="111"/>
      <c r="R73" s="112"/>
      <c r="S73" s="103"/>
      <c r="T73" s="416" t="str">
        <f>IFERROR(S73*VLOOKUP(AE73,【参考】数式用3!$AD$3:$BA$14,MATCH(N73,【参考】数式用3!$AD$2:$BA$2,0)),"")</f>
        <v/>
      </c>
      <c r="U73" s="113"/>
      <c r="V73" s="104"/>
      <c r="W73" s="123"/>
      <c r="X73" s="1002" t="str">
        <f>IFERROR(V73*VLOOKUP(AF73,【参考】数式用3!$AD$15:$BA$23,MATCH(N73,【参考】数式用3!$AD$2:$BA$2,0)),"")</f>
        <v/>
      </c>
      <c r="Y73" s="1003"/>
      <c r="Z73" s="114"/>
      <c r="AA73" s="105"/>
      <c r="AB73" s="425" t="str">
        <f>IFERROR(AA73*VLOOKUP(AG73,【参考】数式用3!$AD$24:$BA$27,MATCH(N73,【参考】数式用3!$AD$2:$BA$2,0)),"")</f>
        <v/>
      </c>
      <c r="AC73" s="116"/>
      <c r="AD73" s="417" t="str">
        <f t="shared" si="0"/>
        <v/>
      </c>
      <c r="AE73" s="418" t="str">
        <f t="shared" si="4"/>
        <v/>
      </c>
      <c r="AF73" s="418" t="str">
        <f t="shared" si="5"/>
        <v/>
      </c>
      <c r="AG73" s="418" t="str">
        <f t="shared" si="6"/>
        <v/>
      </c>
    </row>
    <row r="74" spans="1:33" ht="24.9" customHeight="1">
      <c r="A74" s="420">
        <v>59</v>
      </c>
      <c r="B74" s="923" t="str">
        <f>IF(基本情報入力シート!C111="","",基本情報入力シート!C111)</f>
        <v/>
      </c>
      <c r="C74" s="924"/>
      <c r="D74" s="924"/>
      <c r="E74" s="924"/>
      <c r="F74" s="924"/>
      <c r="G74" s="924"/>
      <c r="H74" s="924"/>
      <c r="I74" s="925"/>
      <c r="J74" s="421" t="str">
        <f>IF(基本情報入力シート!M111="","",基本情報入力シート!M111)</f>
        <v/>
      </c>
      <c r="K74" s="422" t="str">
        <f>IF(基本情報入力シート!R111="","",基本情報入力シート!R111)</f>
        <v/>
      </c>
      <c r="L74" s="422" t="str">
        <f>IF(基本情報入力シート!W111="","",基本情報入力シート!W111)</f>
        <v/>
      </c>
      <c r="M74" s="423" t="str">
        <f>IF(基本情報入力シート!X111="","",基本情報入力シート!X111)</f>
        <v/>
      </c>
      <c r="N74" s="424" t="str">
        <f>IF(基本情報入力シート!Y111="","",基本情報入力シート!Y111)</f>
        <v/>
      </c>
      <c r="O74" s="109"/>
      <c r="P74" s="110"/>
      <c r="Q74" s="111"/>
      <c r="R74" s="112"/>
      <c r="S74" s="103"/>
      <c r="T74" s="416" t="str">
        <f>IFERROR(S74*VLOOKUP(AE74,【参考】数式用3!$AD$3:$BA$14,MATCH(N74,【参考】数式用3!$AD$2:$BA$2,0)),"")</f>
        <v/>
      </c>
      <c r="U74" s="113"/>
      <c r="V74" s="104"/>
      <c r="W74" s="123"/>
      <c r="X74" s="1002" t="str">
        <f>IFERROR(V74*VLOOKUP(AF74,【参考】数式用3!$AD$15:$BA$23,MATCH(N74,【参考】数式用3!$AD$2:$BA$2,0)),"")</f>
        <v/>
      </c>
      <c r="Y74" s="1003"/>
      <c r="Z74" s="114"/>
      <c r="AA74" s="105"/>
      <c r="AB74" s="425" t="str">
        <f>IFERROR(AA74*VLOOKUP(AG74,【参考】数式用3!$AD$24:$BA$27,MATCH(N74,【参考】数式用3!$AD$2:$BA$2,0)),"")</f>
        <v/>
      </c>
      <c r="AC74" s="116"/>
      <c r="AD74" s="417" t="str">
        <f t="shared" si="0"/>
        <v/>
      </c>
      <c r="AE74" s="418" t="str">
        <f t="shared" si="4"/>
        <v/>
      </c>
      <c r="AF74" s="418" t="str">
        <f t="shared" si="5"/>
        <v/>
      </c>
      <c r="AG74" s="418" t="str">
        <f t="shared" si="6"/>
        <v/>
      </c>
    </row>
    <row r="75" spans="1:33" ht="24.9" customHeight="1">
      <c r="A75" s="420">
        <v>60</v>
      </c>
      <c r="B75" s="923" t="str">
        <f>IF(基本情報入力シート!C112="","",基本情報入力シート!C112)</f>
        <v/>
      </c>
      <c r="C75" s="924"/>
      <c r="D75" s="924"/>
      <c r="E75" s="924"/>
      <c r="F75" s="924"/>
      <c r="G75" s="924"/>
      <c r="H75" s="924"/>
      <c r="I75" s="925"/>
      <c r="J75" s="421" t="str">
        <f>IF(基本情報入力シート!M112="","",基本情報入力シート!M112)</f>
        <v/>
      </c>
      <c r="K75" s="422" t="str">
        <f>IF(基本情報入力シート!R112="","",基本情報入力シート!R112)</f>
        <v/>
      </c>
      <c r="L75" s="422" t="str">
        <f>IF(基本情報入力シート!W112="","",基本情報入力シート!W112)</f>
        <v/>
      </c>
      <c r="M75" s="423" t="str">
        <f>IF(基本情報入力シート!X112="","",基本情報入力シート!X112)</f>
        <v/>
      </c>
      <c r="N75" s="424" t="str">
        <f>IF(基本情報入力シート!Y112="","",基本情報入力シート!Y112)</f>
        <v/>
      </c>
      <c r="O75" s="109"/>
      <c r="P75" s="110"/>
      <c r="Q75" s="111"/>
      <c r="R75" s="112"/>
      <c r="S75" s="103"/>
      <c r="T75" s="416" t="str">
        <f>IFERROR(S75*VLOOKUP(AE75,【参考】数式用3!$AD$3:$BA$14,MATCH(N75,【参考】数式用3!$AD$2:$BA$2,0)),"")</f>
        <v/>
      </c>
      <c r="U75" s="113"/>
      <c r="V75" s="104"/>
      <c r="W75" s="123"/>
      <c r="X75" s="1002" t="str">
        <f>IFERROR(V75*VLOOKUP(AF75,【参考】数式用3!$AD$15:$BA$23,MATCH(N75,【参考】数式用3!$AD$2:$BA$2,0)),"")</f>
        <v/>
      </c>
      <c r="Y75" s="1003"/>
      <c r="Z75" s="114"/>
      <c r="AA75" s="105"/>
      <c r="AB75" s="425" t="str">
        <f>IFERROR(AA75*VLOOKUP(AG75,【参考】数式用3!$AD$24:$BA$27,MATCH(N75,【参考】数式用3!$AD$2:$BA$2,0)),"")</f>
        <v/>
      </c>
      <c r="AC75" s="116"/>
      <c r="AD75" s="417" t="str">
        <f t="shared" si="0"/>
        <v/>
      </c>
      <c r="AE75" s="418" t="str">
        <f t="shared" si="4"/>
        <v/>
      </c>
      <c r="AF75" s="418" t="str">
        <f t="shared" si="5"/>
        <v/>
      </c>
      <c r="AG75" s="418" t="str">
        <f t="shared" si="6"/>
        <v/>
      </c>
    </row>
    <row r="76" spans="1:33" ht="24.9" customHeight="1">
      <c r="A76" s="420">
        <v>61</v>
      </c>
      <c r="B76" s="923" t="str">
        <f>IF(基本情報入力シート!C113="","",基本情報入力シート!C113)</f>
        <v/>
      </c>
      <c r="C76" s="924"/>
      <c r="D76" s="924"/>
      <c r="E76" s="924"/>
      <c r="F76" s="924"/>
      <c r="G76" s="924"/>
      <c r="H76" s="924"/>
      <c r="I76" s="925"/>
      <c r="J76" s="421" t="str">
        <f>IF(基本情報入力シート!M113="","",基本情報入力シート!M113)</f>
        <v/>
      </c>
      <c r="K76" s="422" t="str">
        <f>IF(基本情報入力シート!R113="","",基本情報入力シート!R113)</f>
        <v/>
      </c>
      <c r="L76" s="422" t="str">
        <f>IF(基本情報入力シート!W113="","",基本情報入力シート!W113)</f>
        <v/>
      </c>
      <c r="M76" s="423" t="str">
        <f>IF(基本情報入力シート!X113="","",基本情報入力シート!X113)</f>
        <v/>
      </c>
      <c r="N76" s="424" t="str">
        <f>IF(基本情報入力シート!Y113="","",基本情報入力シート!Y113)</f>
        <v/>
      </c>
      <c r="O76" s="109"/>
      <c r="P76" s="110"/>
      <c r="Q76" s="111"/>
      <c r="R76" s="112"/>
      <c r="S76" s="103"/>
      <c r="T76" s="416" t="str">
        <f>IFERROR(S76*VLOOKUP(AE76,【参考】数式用3!$AD$3:$BA$14,MATCH(N76,【参考】数式用3!$AD$2:$BA$2,0)),"")</f>
        <v/>
      </c>
      <c r="U76" s="113"/>
      <c r="V76" s="104"/>
      <c r="W76" s="123"/>
      <c r="X76" s="1002" t="str">
        <f>IFERROR(V76*VLOOKUP(AF76,【参考】数式用3!$AD$15:$BA$23,MATCH(N76,【参考】数式用3!$AD$2:$BA$2,0)),"")</f>
        <v/>
      </c>
      <c r="Y76" s="1003"/>
      <c r="Z76" s="114"/>
      <c r="AA76" s="105"/>
      <c r="AB76" s="425" t="str">
        <f>IFERROR(AA76*VLOOKUP(AG76,【参考】数式用3!$AD$24:$BA$27,MATCH(N76,【参考】数式用3!$AD$2:$BA$2,0)),"")</f>
        <v/>
      </c>
      <c r="AC76" s="116"/>
      <c r="AD76" s="417" t="str">
        <f t="shared" si="0"/>
        <v/>
      </c>
      <c r="AE76" s="418" t="str">
        <f t="shared" si="4"/>
        <v/>
      </c>
      <c r="AF76" s="418" t="str">
        <f t="shared" si="5"/>
        <v/>
      </c>
      <c r="AG76" s="418" t="str">
        <f t="shared" si="6"/>
        <v/>
      </c>
    </row>
    <row r="77" spans="1:33" ht="24.9" customHeight="1">
      <c r="A77" s="420">
        <v>62</v>
      </c>
      <c r="B77" s="923" t="str">
        <f>IF(基本情報入力シート!C114="","",基本情報入力シート!C114)</f>
        <v/>
      </c>
      <c r="C77" s="924"/>
      <c r="D77" s="924"/>
      <c r="E77" s="924"/>
      <c r="F77" s="924"/>
      <c r="G77" s="924"/>
      <c r="H77" s="924"/>
      <c r="I77" s="925"/>
      <c r="J77" s="421" t="str">
        <f>IF(基本情報入力シート!M114="","",基本情報入力シート!M114)</f>
        <v/>
      </c>
      <c r="K77" s="422" t="str">
        <f>IF(基本情報入力シート!R114="","",基本情報入力シート!R114)</f>
        <v/>
      </c>
      <c r="L77" s="422" t="str">
        <f>IF(基本情報入力シート!W114="","",基本情報入力シート!W114)</f>
        <v/>
      </c>
      <c r="M77" s="423" t="str">
        <f>IF(基本情報入力シート!X114="","",基本情報入力シート!X114)</f>
        <v/>
      </c>
      <c r="N77" s="424" t="str">
        <f>IF(基本情報入力シート!Y114="","",基本情報入力シート!Y114)</f>
        <v/>
      </c>
      <c r="O77" s="109"/>
      <c r="P77" s="110"/>
      <c r="Q77" s="111"/>
      <c r="R77" s="112"/>
      <c r="S77" s="103"/>
      <c r="T77" s="416" t="str">
        <f>IFERROR(S77*VLOOKUP(AE77,【参考】数式用3!$AD$3:$BA$14,MATCH(N77,【参考】数式用3!$AD$2:$BA$2,0)),"")</f>
        <v/>
      </c>
      <c r="U77" s="113"/>
      <c r="V77" s="104"/>
      <c r="W77" s="123"/>
      <c r="X77" s="1002" t="str">
        <f>IFERROR(V77*VLOOKUP(AF77,【参考】数式用3!$AD$15:$BA$23,MATCH(N77,【参考】数式用3!$AD$2:$BA$2,0)),"")</f>
        <v/>
      </c>
      <c r="Y77" s="1003"/>
      <c r="Z77" s="114"/>
      <c r="AA77" s="105"/>
      <c r="AB77" s="425" t="str">
        <f>IFERROR(AA77*VLOOKUP(AG77,【参考】数式用3!$AD$24:$BA$27,MATCH(N77,【参考】数式用3!$AD$2:$BA$2,0)),"")</f>
        <v/>
      </c>
      <c r="AC77" s="116"/>
      <c r="AD77" s="417" t="str">
        <f t="shared" si="0"/>
        <v/>
      </c>
      <c r="AE77" s="418" t="str">
        <f t="shared" si="4"/>
        <v/>
      </c>
      <c r="AF77" s="418" t="str">
        <f t="shared" si="5"/>
        <v/>
      </c>
      <c r="AG77" s="418" t="str">
        <f t="shared" si="6"/>
        <v/>
      </c>
    </row>
    <row r="78" spans="1:33" ht="24.9" customHeight="1">
      <c r="A78" s="420">
        <v>63</v>
      </c>
      <c r="B78" s="923" t="str">
        <f>IF(基本情報入力シート!C115="","",基本情報入力シート!C115)</f>
        <v/>
      </c>
      <c r="C78" s="924"/>
      <c r="D78" s="924"/>
      <c r="E78" s="924"/>
      <c r="F78" s="924"/>
      <c r="G78" s="924"/>
      <c r="H78" s="924"/>
      <c r="I78" s="925"/>
      <c r="J78" s="421" t="str">
        <f>IF(基本情報入力シート!M115="","",基本情報入力シート!M115)</f>
        <v/>
      </c>
      <c r="K78" s="422" t="str">
        <f>IF(基本情報入力シート!R115="","",基本情報入力シート!R115)</f>
        <v/>
      </c>
      <c r="L78" s="422" t="str">
        <f>IF(基本情報入力シート!W115="","",基本情報入力シート!W115)</f>
        <v/>
      </c>
      <c r="M78" s="423" t="str">
        <f>IF(基本情報入力シート!X115="","",基本情報入力シート!X115)</f>
        <v/>
      </c>
      <c r="N78" s="424" t="str">
        <f>IF(基本情報入力シート!Y115="","",基本情報入力シート!Y115)</f>
        <v/>
      </c>
      <c r="O78" s="109"/>
      <c r="P78" s="110"/>
      <c r="Q78" s="111"/>
      <c r="R78" s="112"/>
      <c r="S78" s="103"/>
      <c r="T78" s="416" t="str">
        <f>IFERROR(S78*VLOOKUP(AE78,【参考】数式用3!$AD$3:$BA$14,MATCH(N78,【参考】数式用3!$AD$2:$BA$2,0)),"")</f>
        <v/>
      </c>
      <c r="U78" s="113"/>
      <c r="V78" s="104"/>
      <c r="W78" s="123"/>
      <c r="X78" s="1002" t="str">
        <f>IFERROR(V78*VLOOKUP(AF78,【参考】数式用3!$AD$15:$BA$23,MATCH(N78,【参考】数式用3!$AD$2:$BA$2,0)),"")</f>
        <v/>
      </c>
      <c r="Y78" s="1003"/>
      <c r="Z78" s="114"/>
      <c r="AA78" s="105"/>
      <c r="AB78" s="425" t="str">
        <f>IFERROR(AA78*VLOOKUP(AG78,【参考】数式用3!$AD$24:$BA$27,MATCH(N78,【参考】数式用3!$AD$2:$BA$2,0)),"")</f>
        <v/>
      </c>
      <c r="AC78" s="116"/>
      <c r="AD78" s="417" t="str">
        <f t="shared" si="0"/>
        <v/>
      </c>
      <c r="AE78" s="418" t="str">
        <f t="shared" si="4"/>
        <v/>
      </c>
      <c r="AF78" s="418" t="str">
        <f t="shared" si="5"/>
        <v/>
      </c>
      <c r="AG78" s="418" t="str">
        <f t="shared" si="6"/>
        <v/>
      </c>
    </row>
    <row r="79" spans="1:33" ht="24.9" customHeight="1">
      <c r="A79" s="420">
        <v>64</v>
      </c>
      <c r="B79" s="923" t="str">
        <f>IF(基本情報入力シート!C116="","",基本情報入力シート!C116)</f>
        <v/>
      </c>
      <c r="C79" s="924"/>
      <c r="D79" s="924"/>
      <c r="E79" s="924"/>
      <c r="F79" s="924"/>
      <c r="G79" s="924"/>
      <c r="H79" s="924"/>
      <c r="I79" s="925"/>
      <c r="J79" s="421" t="str">
        <f>IF(基本情報入力シート!M116="","",基本情報入力シート!M116)</f>
        <v/>
      </c>
      <c r="K79" s="422" t="str">
        <f>IF(基本情報入力シート!R116="","",基本情報入力シート!R116)</f>
        <v/>
      </c>
      <c r="L79" s="422" t="str">
        <f>IF(基本情報入力シート!W116="","",基本情報入力シート!W116)</f>
        <v/>
      </c>
      <c r="M79" s="423" t="str">
        <f>IF(基本情報入力シート!X116="","",基本情報入力シート!X116)</f>
        <v/>
      </c>
      <c r="N79" s="424" t="str">
        <f>IF(基本情報入力シート!Y116="","",基本情報入力シート!Y116)</f>
        <v/>
      </c>
      <c r="O79" s="109"/>
      <c r="P79" s="110"/>
      <c r="Q79" s="111"/>
      <c r="R79" s="112"/>
      <c r="S79" s="103"/>
      <c r="T79" s="416" t="str">
        <f>IFERROR(S79*VLOOKUP(AE79,【参考】数式用3!$AD$3:$BA$14,MATCH(N79,【参考】数式用3!$AD$2:$BA$2,0)),"")</f>
        <v/>
      </c>
      <c r="U79" s="113"/>
      <c r="V79" s="104"/>
      <c r="W79" s="123"/>
      <c r="X79" s="1002" t="str">
        <f>IFERROR(V79*VLOOKUP(AF79,【参考】数式用3!$AD$15:$BA$23,MATCH(N79,【参考】数式用3!$AD$2:$BA$2,0)),"")</f>
        <v/>
      </c>
      <c r="Y79" s="1003"/>
      <c r="Z79" s="114"/>
      <c r="AA79" s="105"/>
      <c r="AB79" s="425" t="str">
        <f>IFERROR(AA79*VLOOKUP(AG79,【参考】数式用3!$AD$24:$BA$27,MATCH(N79,【参考】数式用3!$AD$2:$BA$2,0)),"")</f>
        <v/>
      </c>
      <c r="AC79" s="116"/>
      <c r="AD79" s="417" t="str">
        <f t="shared" si="0"/>
        <v/>
      </c>
      <c r="AE79" s="418" t="str">
        <f t="shared" si="4"/>
        <v/>
      </c>
      <c r="AF79" s="418" t="str">
        <f t="shared" si="5"/>
        <v/>
      </c>
      <c r="AG79" s="418" t="str">
        <f t="shared" si="6"/>
        <v/>
      </c>
    </row>
    <row r="80" spans="1:33" ht="24.9" customHeight="1">
      <c r="A80" s="420">
        <v>65</v>
      </c>
      <c r="B80" s="923" t="str">
        <f>IF(基本情報入力シート!C117="","",基本情報入力シート!C117)</f>
        <v/>
      </c>
      <c r="C80" s="924"/>
      <c r="D80" s="924"/>
      <c r="E80" s="924"/>
      <c r="F80" s="924"/>
      <c r="G80" s="924"/>
      <c r="H80" s="924"/>
      <c r="I80" s="925"/>
      <c r="J80" s="421" t="str">
        <f>IF(基本情報入力シート!M117="","",基本情報入力シート!M117)</f>
        <v/>
      </c>
      <c r="K80" s="422" t="str">
        <f>IF(基本情報入力シート!R117="","",基本情報入力シート!R117)</f>
        <v/>
      </c>
      <c r="L80" s="422" t="str">
        <f>IF(基本情報入力シート!W117="","",基本情報入力シート!W117)</f>
        <v/>
      </c>
      <c r="M80" s="423" t="str">
        <f>IF(基本情報入力シート!X117="","",基本情報入力シート!X117)</f>
        <v/>
      </c>
      <c r="N80" s="424" t="str">
        <f>IF(基本情報入力シート!Y117="","",基本情報入力シート!Y117)</f>
        <v/>
      </c>
      <c r="O80" s="109"/>
      <c r="P80" s="110"/>
      <c r="Q80" s="111"/>
      <c r="R80" s="112"/>
      <c r="S80" s="103"/>
      <c r="T80" s="416" t="str">
        <f>IFERROR(S80*VLOOKUP(AE80,【参考】数式用3!$AD$3:$BA$14,MATCH(N80,【参考】数式用3!$AD$2:$BA$2,0)),"")</f>
        <v/>
      </c>
      <c r="U80" s="113"/>
      <c r="V80" s="104"/>
      <c r="W80" s="123"/>
      <c r="X80" s="1002" t="str">
        <f>IFERROR(V80*VLOOKUP(AF80,【参考】数式用3!$AD$15:$BA$23,MATCH(N80,【参考】数式用3!$AD$2:$BA$2,0)),"")</f>
        <v/>
      </c>
      <c r="Y80" s="1003"/>
      <c r="Z80" s="114"/>
      <c r="AA80" s="105"/>
      <c r="AB80" s="425" t="str">
        <f>IFERROR(AA80*VLOOKUP(AG80,【参考】数式用3!$AD$24:$BA$27,MATCH(N80,【参考】数式用3!$AD$2:$BA$2,0)),"")</f>
        <v/>
      </c>
      <c r="AC80" s="116"/>
      <c r="AD80" s="417" t="str">
        <f t="shared" si="0"/>
        <v/>
      </c>
      <c r="AE80" s="418" t="str">
        <f t="shared" si="4"/>
        <v/>
      </c>
      <c r="AF80" s="418" t="str">
        <f t="shared" si="5"/>
        <v/>
      </c>
      <c r="AG80" s="418" t="str">
        <f t="shared" si="6"/>
        <v/>
      </c>
    </row>
    <row r="81" spans="1:33" ht="24.9" customHeight="1">
      <c r="A81" s="420">
        <v>66</v>
      </c>
      <c r="B81" s="923" t="str">
        <f>IF(基本情報入力シート!C118="","",基本情報入力シート!C118)</f>
        <v/>
      </c>
      <c r="C81" s="924"/>
      <c r="D81" s="924"/>
      <c r="E81" s="924"/>
      <c r="F81" s="924"/>
      <c r="G81" s="924"/>
      <c r="H81" s="924"/>
      <c r="I81" s="925"/>
      <c r="J81" s="421" t="str">
        <f>IF(基本情報入力シート!M118="","",基本情報入力シート!M118)</f>
        <v/>
      </c>
      <c r="K81" s="422" t="str">
        <f>IF(基本情報入力シート!R118="","",基本情報入力シート!R118)</f>
        <v/>
      </c>
      <c r="L81" s="422" t="str">
        <f>IF(基本情報入力シート!W118="","",基本情報入力シート!W118)</f>
        <v/>
      </c>
      <c r="M81" s="423" t="str">
        <f>IF(基本情報入力シート!X118="","",基本情報入力シート!X118)</f>
        <v/>
      </c>
      <c r="N81" s="424" t="str">
        <f>IF(基本情報入力シート!Y118="","",基本情報入力シート!Y118)</f>
        <v/>
      </c>
      <c r="O81" s="109"/>
      <c r="P81" s="110"/>
      <c r="Q81" s="111"/>
      <c r="R81" s="112"/>
      <c r="S81" s="103"/>
      <c r="T81" s="416" t="str">
        <f>IFERROR(S81*VLOOKUP(AE81,【参考】数式用3!$AD$3:$BA$14,MATCH(N81,【参考】数式用3!$AD$2:$BA$2,0)),"")</f>
        <v/>
      </c>
      <c r="U81" s="113"/>
      <c r="V81" s="104"/>
      <c r="W81" s="123"/>
      <c r="X81" s="1002" t="str">
        <f>IFERROR(V81*VLOOKUP(AF81,【参考】数式用3!$AD$15:$BA$23,MATCH(N81,【参考】数式用3!$AD$2:$BA$2,0)),"")</f>
        <v/>
      </c>
      <c r="Y81" s="1003"/>
      <c r="Z81" s="114"/>
      <c r="AA81" s="105"/>
      <c r="AB81" s="425" t="str">
        <f>IFERROR(AA81*VLOOKUP(AG81,【参考】数式用3!$AD$24:$BA$27,MATCH(N81,【参考】数式用3!$AD$2:$BA$2,0)),"")</f>
        <v/>
      </c>
      <c r="AC81" s="116"/>
      <c r="AD81" s="417" t="str">
        <f t="shared" ref="AD81:AD115" si="7">IF(OR(U81="特定加算Ⅰ",U81="特定加算Ⅱ"),IF(OR(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（病院等（老健以外）)",N81&lt;&gt;"（介護予防）短期入所療養介護（医療院）"),W81&lt;&gt;""),1,""),"")</f>
        <v/>
      </c>
      <c r="AE81" s="418" t="str">
        <f t="shared" si="4"/>
        <v/>
      </c>
      <c r="AF81" s="418" t="str">
        <f t="shared" si="5"/>
        <v/>
      </c>
      <c r="AG81" s="418" t="str">
        <f t="shared" si="6"/>
        <v/>
      </c>
    </row>
    <row r="82" spans="1:33" ht="24.9" customHeight="1">
      <c r="A82" s="420">
        <v>67</v>
      </c>
      <c r="B82" s="923" t="str">
        <f>IF(基本情報入力シート!C119="","",基本情報入力シート!C119)</f>
        <v/>
      </c>
      <c r="C82" s="924"/>
      <c r="D82" s="924"/>
      <c r="E82" s="924"/>
      <c r="F82" s="924"/>
      <c r="G82" s="924"/>
      <c r="H82" s="924"/>
      <c r="I82" s="925"/>
      <c r="J82" s="421" t="str">
        <f>IF(基本情報入力シート!M119="","",基本情報入力シート!M119)</f>
        <v/>
      </c>
      <c r="K82" s="422" t="str">
        <f>IF(基本情報入力シート!R119="","",基本情報入力シート!R119)</f>
        <v/>
      </c>
      <c r="L82" s="422" t="str">
        <f>IF(基本情報入力シート!W119="","",基本情報入力シート!W119)</f>
        <v/>
      </c>
      <c r="M82" s="423" t="str">
        <f>IF(基本情報入力シート!X119="","",基本情報入力シート!X119)</f>
        <v/>
      </c>
      <c r="N82" s="424" t="str">
        <f>IF(基本情報入力シート!Y119="","",基本情報入力シート!Y119)</f>
        <v/>
      </c>
      <c r="O82" s="109"/>
      <c r="P82" s="110"/>
      <c r="Q82" s="111"/>
      <c r="R82" s="112"/>
      <c r="S82" s="103"/>
      <c r="T82" s="416" t="str">
        <f>IFERROR(S82*VLOOKUP(AE82,【参考】数式用3!$AD$3:$BA$14,MATCH(N82,【参考】数式用3!$AD$2:$BA$2,0)),"")</f>
        <v/>
      </c>
      <c r="U82" s="113"/>
      <c r="V82" s="104"/>
      <c r="W82" s="123"/>
      <c r="X82" s="1002" t="str">
        <f>IFERROR(V82*VLOOKUP(AF82,【参考】数式用3!$AD$15:$BA$23,MATCH(N82,【参考】数式用3!$AD$2:$BA$2,0)),"")</f>
        <v/>
      </c>
      <c r="Y82" s="1003"/>
      <c r="Z82" s="114"/>
      <c r="AA82" s="105"/>
      <c r="AB82" s="425" t="str">
        <f>IFERROR(AA82*VLOOKUP(AG82,【参考】数式用3!$AD$24:$BA$27,MATCH(N82,【参考】数式用3!$AD$2:$BA$2,0)),"")</f>
        <v/>
      </c>
      <c r="AC82" s="116"/>
      <c r="AD82" s="417" t="str">
        <f t="shared" si="7"/>
        <v/>
      </c>
      <c r="AE82" s="418" t="str">
        <f t="shared" si="4"/>
        <v/>
      </c>
      <c r="AF82" s="418" t="str">
        <f t="shared" si="5"/>
        <v/>
      </c>
      <c r="AG82" s="418" t="str">
        <f t="shared" si="6"/>
        <v/>
      </c>
    </row>
    <row r="83" spans="1:33" ht="24.9" customHeight="1">
      <c r="A83" s="420">
        <v>68</v>
      </c>
      <c r="B83" s="923" t="str">
        <f>IF(基本情報入力シート!C120="","",基本情報入力シート!C120)</f>
        <v/>
      </c>
      <c r="C83" s="924"/>
      <c r="D83" s="924"/>
      <c r="E83" s="924"/>
      <c r="F83" s="924"/>
      <c r="G83" s="924"/>
      <c r="H83" s="924"/>
      <c r="I83" s="925"/>
      <c r="J83" s="421" t="str">
        <f>IF(基本情報入力シート!M120="","",基本情報入力シート!M120)</f>
        <v/>
      </c>
      <c r="K83" s="422" t="str">
        <f>IF(基本情報入力シート!R120="","",基本情報入力シート!R120)</f>
        <v/>
      </c>
      <c r="L83" s="422" t="str">
        <f>IF(基本情報入力シート!W120="","",基本情報入力シート!W120)</f>
        <v/>
      </c>
      <c r="M83" s="423" t="str">
        <f>IF(基本情報入力シート!X120="","",基本情報入力シート!X120)</f>
        <v/>
      </c>
      <c r="N83" s="424" t="str">
        <f>IF(基本情報入力シート!Y120="","",基本情報入力シート!Y120)</f>
        <v/>
      </c>
      <c r="O83" s="109"/>
      <c r="P83" s="110"/>
      <c r="Q83" s="111"/>
      <c r="R83" s="112"/>
      <c r="S83" s="103"/>
      <c r="T83" s="416" t="str">
        <f>IFERROR(S83*VLOOKUP(AE83,【参考】数式用3!$AD$3:$BA$14,MATCH(N83,【参考】数式用3!$AD$2:$BA$2,0)),"")</f>
        <v/>
      </c>
      <c r="U83" s="113"/>
      <c r="V83" s="104"/>
      <c r="W83" s="123"/>
      <c r="X83" s="1002" t="str">
        <f>IFERROR(V83*VLOOKUP(AF83,【参考】数式用3!$AD$15:$BA$23,MATCH(N83,【参考】数式用3!$AD$2:$BA$2,0)),"")</f>
        <v/>
      </c>
      <c r="Y83" s="1003"/>
      <c r="Z83" s="114"/>
      <c r="AA83" s="105"/>
      <c r="AB83" s="425" t="str">
        <f>IFERROR(AA83*VLOOKUP(AG83,【参考】数式用3!$AD$24:$BA$27,MATCH(N83,【参考】数式用3!$AD$2:$BA$2,0)),"")</f>
        <v/>
      </c>
      <c r="AC83" s="116"/>
      <c r="AD83" s="417" t="str">
        <f t="shared" si="7"/>
        <v/>
      </c>
      <c r="AE83" s="418" t="str">
        <f t="shared" si="4"/>
        <v/>
      </c>
      <c r="AF83" s="418" t="str">
        <f t="shared" si="5"/>
        <v/>
      </c>
      <c r="AG83" s="418" t="str">
        <f t="shared" si="6"/>
        <v/>
      </c>
    </row>
    <row r="84" spans="1:33" ht="24.9" customHeight="1">
      <c r="A84" s="420">
        <v>69</v>
      </c>
      <c r="B84" s="923" t="str">
        <f>IF(基本情報入力シート!C121="","",基本情報入力シート!C121)</f>
        <v/>
      </c>
      <c r="C84" s="924"/>
      <c r="D84" s="924"/>
      <c r="E84" s="924"/>
      <c r="F84" s="924"/>
      <c r="G84" s="924"/>
      <c r="H84" s="924"/>
      <c r="I84" s="925"/>
      <c r="J84" s="421" t="str">
        <f>IF(基本情報入力シート!M121="","",基本情報入力シート!M121)</f>
        <v/>
      </c>
      <c r="K84" s="422" t="str">
        <f>IF(基本情報入力シート!R121="","",基本情報入力シート!R121)</f>
        <v/>
      </c>
      <c r="L84" s="422" t="str">
        <f>IF(基本情報入力シート!W121="","",基本情報入力シート!W121)</f>
        <v/>
      </c>
      <c r="M84" s="423" t="str">
        <f>IF(基本情報入力シート!X121="","",基本情報入力シート!X121)</f>
        <v/>
      </c>
      <c r="N84" s="424" t="str">
        <f>IF(基本情報入力シート!Y121="","",基本情報入力シート!Y121)</f>
        <v/>
      </c>
      <c r="O84" s="109"/>
      <c r="P84" s="110"/>
      <c r="Q84" s="111"/>
      <c r="R84" s="112"/>
      <c r="S84" s="103"/>
      <c r="T84" s="416" t="str">
        <f>IFERROR(S84*VLOOKUP(AE84,【参考】数式用3!$AD$3:$BA$14,MATCH(N84,【参考】数式用3!$AD$2:$BA$2,0)),"")</f>
        <v/>
      </c>
      <c r="U84" s="113"/>
      <c r="V84" s="104"/>
      <c r="W84" s="123"/>
      <c r="X84" s="1002" t="str">
        <f>IFERROR(V84*VLOOKUP(AF84,【参考】数式用3!$AD$15:$BA$23,MATCH(N84,【参考】数式用3!$AD$2:$BA$2,0)),"")</f>
        <v/>
      </c>
      <c r="Y84" s="1003"/>
      <c r="Z84" s="114"/>
      <c r="AA84" s="105"/>
      <c r="AB84" s="425" t="str">
        <f>IFERROR(AA84*VLOOKUP(AG84,【参考】数式用3!$AD$24:$BA$27,MATCH(N84,【参考】数式用3!$AD$2:$BA$2,0)),"")</f>
        <v/>
      </c>
      <c r="AC84" s="116"/>
      <c r="AD84" s="417" t="str">
        <f t="shared" si="7"/>
        <v/>
      </c>
      <c r="AE84" s="418" t="str">
        <f t="shared" si="4"/>
        <v/>
      </c>
      <c r="AF84" s="418" t="str">
        <f t="shared" si="5"/>
        <v/>
      </c>
      <c r="AG84" s="418" t="str">
        <f t="shared" si="6"/>
        <v/>
      </c>
    </row>
    <row r="85" spans="1:33" ht="24.9" customHeight="1">
      <c r="A85" s="420">
        <v>70</v>
      </c>
      <c r="B85" s="923" t="str">
        <f>IF(基本情報入力シート!C122="","",基本情報入力シート!C122)</f>
        <v/>
      </c>
      <c r="C85" s="924"/>
      <c r="D85" s="924"/>
      <c r="E85" s="924"/>
      <c r="F85" s="924"/>
      <c r="G85" s="924"/>
      <c r="H85" s="924"/>
      <c r="I85" s="925"/>
      <c r="J85" s="421" t="str">
        <f>IF(基本情報入力シート!M122="","",基本情報入力シート!M122)</f>
        <v/>
      </c>
      <c r="K85" s="422" t="str">
        <f>IF(基本情報入力シート!R122="","",基本情報入力シート!R122)</f>
        <v/>
      </c>
      <c r="L85" s="422" t="str">
        <f>IF(基本情報入力シート!W122="","",基本情報入力シート!W122)</f>
        <v/>
      </c>
      <c r="M85" s="423" t="str">
        <f>IF(基本情報入力シート!X122="","",基本情報入力シート!X122)</f>
        <v/>
      </c>
      <c r="N85" s="424" t="str">
        <f>IF(基本情報入力シート!Y122="","",基本情報入力シート!Y122)</f>
        <v/>
      </c>
      <c r="O85" s="109"/>
      <c r="P85" s="110"/>
      <c r="Q85" s="111"/>
      <c r="R85" s="112"/>
      <c r="S85" s="103"/>
      <c r="T85" s="416" t="str">
        <f>IFERROR(S85*VLOOKUP(AE85,【参考】数式用3!$AD$3:$BA$14,MATCH(N85,【参考】数式用3!$AD$2:$BA$2,0)),"")</f>
        <v/>
      </c>
      <c r="U85" s="113"/>
      <c r="V85" s="104"/>
      <c r="W85" s="123"/>
      <c r="X85" s="1002" t="str">
        <f>IFERROR(V85*VLOOKUP(AF85,【参考】数式用3!$AD$15:$BA$23,MATCH(N85,【参考】数式用3!$AD$2:$BA$2,0)),"")</f>
        <v/>
      </c>
      <c r="Y85" s="1003"/>
      <c r="Z85" s="114"/>
      <c r="AA85" s="105"/>
      <c r="AB85" s="425" t="str">
        <f>IFERROR(AA85*VLOOKUP(AG85,【参考】数式用3!$AD$24:$BA$27,MATCH(N85,【参考】数式用3!$AD$2:$BA$2,0)),"")</f>
        <v/>
      </c>
      <c r="AC85" s="116"/>
      <c r="AD85" s="417" t="str">
        <f t="shared" si="7"/>
        <v/>
      </c>
      <c r="AE85" s="418" t="str">
        <f t="shared" si="4"/>
        <v/>
      </c>
      <c r="AF85" s="418" t="str">
        <f t="shared" si="5"/>
        <v/>
      </c>
      <c r="AG85" s="418" t="str">
        <f t="shared" si="6"/>
        <v/>
      </c>
    </row>
    <row r="86" spans="1:33" ht="24.9" customHeight="1">
      <c r="A86" s="420">
        <v>71</v>
      </c>
      <c r="B86" s="923" t="str">
        <f>IF(基本情報入力シート!C123="","",基本情報入力シート!C123)</f>
        <v/>
      </c>
      <c r="C86" s="924"/>
      <c r="D86" s="924"/>
      <c r="E86" s="924"/>
      <c r="F86" s="924"/>
      <c r="G86" s="924"/>
      <c r="H86" s="924"/>
      <c r="I86" s="925"/>
      <c r="J86" s="421" t="str">
        <f>IF(基本情報入力シート!M123="","",基本情報入力シート!M123)</f>
        <v/>
      </c>
      <c r="K86" s="422" t="str">
        <f>IF(基本情報入力シート!R123="","",基本情報入力シート!R123)</f>
        <v/>
      </c>
      <c r="L86" s="422" t="str">
        <f>IF(基本情報入力シート!W123="","",基本情報入力シート!W123)</f>
        <v/>
      </c>
      <c r="M86" s="423" t="str">
        <f>IF(基本情報入力シート!X123="","",基本情報入力シート!X123)</f>
        <v/>
      </c>
      <c r="N86" s="424" t="str">
        <f>IF(基本情報入力シート!Y123="","",基本情報入力シート!Y123)</f>
        <v/>
      </c>
      <c r="O86" s="109"/>
      <c r="P86" s="110"/>
      <c r="Q86" s="111"/>
      <c r="R86" s="112"/>
      <c r="S86" s="103"/>
      <c r="T86" s="416" t="str">
        <f>IFERROR(S86*VLOOKUP(AE86,【参考】数式用3!$AD$3:$BA$14,MATCH(N86,【参考】数式用3!$AD$2:$BA$2,0)),"")</f>
        <v/>
      </c>
      <c r="U86" s="113"/>
      <c r="V86" s="104"/>
      <c r="W86" s="123"/>
      <c r="X86" s="1002" t="str">
        <f>IFERROR(V86*VLOOKUP(AF86,【参考】数式用3!$AD$15:$BA$23,MATCH(N86,【参考】数式用3!$AD$2:$BA$2,0)),"")</f>
        <v/>
      </c>
      <c r="Y86" s="1003"/>
      <c r="Z86" s="114"/>
      <c r="AA86" s="105"/>
      <c r="AB86" s="425" t="str">
        <f>IFERROR(AA86*VLOOKUP(AG86,【参考】数式用3!$AD$24:$BA$27,MATCH(N86,【参考】数式用3!$AD$2:$BA$2,0)),"")</f>
        <v/>
      </c>
      <c r="AC86" s="116"/>
      <c r="AD86" s="417" t="str">
        <f t="shared" si="7"/>
        <v/>
      </c>
      <c r="AE86" s="418" t="str">
        <f t="shared" si="4"/>
        <v/>
      </c>
      <c r="AF86" s="418" t="str">
        <f t="shared" si="5"/>
        <v/>
      </c>
      <c r="AG86" s="418" t="str">
        <f t="shared" si="6"/>
        <v/>
      </c>
    </row>
    <row r="87" spans="1:33" ht="24.9" customHeight="1">
      <c r="A87" s="420">
        <v>72</v>
      </c>
      <c r="B87" s="923" t="str">
        <f>IF(基本情報入力シート!C124="","",基本情報入力シート!C124)</f>
        <v/>
      </c>
      <c r="C87" s="924"/>
      <c r="D87" s="924"/>
      <c r="E87" s="924"/>
      <c r="F87" s="924"/>
      <c r="G87" s="924"/>
      <c r="H87" s="924"/>
      <c r="I87" s="925"/>
      <c r="J87" s="421" t="str">
        <f>IF(基本情報入力シート!M124="","",基本情報入力シート!M124)</f>
        <v/>
      </c>
      <c r="K87" s="422" t="str">
        <f>IF(基本情報入力シート!R124="","",基本情報入力シート!R124)</f>
        <v/>
      </c>
      <c r="L87" s="422" t="str">
        <f>IF(基本情報入力シート!W124="","",基本情報入力シート!W124)</f>
        <v/>
      </c>
      <c r="M87" s="423" t="str">
        <f>IF(基本情報入力シート!X124="","",基本情報入力シート!X124)</f>
        <v/>
      </c>
      <c r="N87" s="424" t="str">
        <f>IF(基本情報入力シート!Y124="","",基本情報入力シート!Y124)</f>
        <v/>
      </c>
      <c r="O87" s="109"/>
      <c r="P87" s="110"/>
      <c r="Q87" s="111"/>
      <c r="R87" s="112"/>
      <c r="S87" s="103"/>
      <c r="T87" s="416" t="str">
        <f>IFERROR(S87*VLOOKUP(AE87,【参考】数式用3!$AD$3:$BA$14,MATCH(N87,【参考】数式用3!$AD$2:$BA$2,0)),"")</f>
        <v/>
      </c>
      <c r="U87" s="113"/>
      <c r="V87" s="104"/>
      <c r="W87" s="123"/>
      <c r="X87" s="1002" t="str">
        <f>IFERROR(V87*VLOOKUP(AF87,【参考】数式用3!$AD$15:$BA$23,MATCH(N87,【参考】数式用3!$AD$2:$BA$2,0)),"")</f>
        <v/>
      </c>
      <c r="Y87" s="1003"/>
      <c r="Z87" s="114"/>
      <c r="AA87" s="105"/>
      <c r="AB87" s="425" t="str">
        <f>IFERROR(AA87*VLOOKUP(AG87,【参考】数式用3!$AD$24:$BA$27,MATCH(N87,【参考】数式用3!$AD$2:$BA$2,0)),"")</f>
        <v/>
      </c>
      <c r="AC87" s="116"/>
      <c r="AD87" s="417" t="str">
        <f t="shared" si="7"/>
        <v/>
      </c>
      <c r="AE87" s="418" t="str">
        <f t="shared" ref="AE87:AE115" si="8">IF(AND(O87="",R87=""),"",O87&amp;"から"&amp;R87)</f>
        <v/>
      </c>
      <c r="AF87" s="418" t="str">
        <f t="shared" ref="AF87:AF115" si="9">IF(AND(P87="",U87=""),"",P87&amp;"から"&amp;U87)</f>
        <v/>
      </c>
      <c r="AG87" s="418" t="str">
        <f t="shared" ref="AG87:AG115" si="10">IF(AND(Q87="",Z87=""),"",Q87&amp;"から"&amp;Z87)</f>
        <v/>
      </c>
    </row>
    <row r="88" spans="1:33" ht="24.9" customHeight="1">
      <c r="A88" s="420">
        <v>73</v>
      </c>
      <c r="B88" s="923" t="str">
        <f>IF(基本情報入力シート!C125="","",基本情報入力シート!C125)</f>
        <v/>
      </c>
      <c r="C88" s="924"/>
      <c r="D88" s="924"/>
      <c r="E88" s="924"/>
      <c r="F88" s="924"/>
      <c r="G88" s="924"/>
      <c r="H88" s="924"/>
      <c r="I88" s="925"/>
      <c r="J88" s="421" t="str">
        <f>IF(基本情報入力シート!M125="","",基本情報入力シート!M125)</f>
        <v/>
      </c>
      <c r="K88" s="422" t="str">
        <f>IF(基本情報入力シート!R125="","",基本情報入力シート!R125)</f>
        <v/>
      </c>
      <c r="L88" s="422" t="str">
        <f>IF(基本情報入力シート!W125="","",基本情報入力シート!W125)</f>
        <v/>
      </c>
      <c r="M88" s="423" t="str">
        <f>IF(基本情報入力シート!X125="","",基本情報入力シート!X125)</f>
        <v/>
      </c>
      <c r="N88" s="424" t="str">
        <f>IF(基本情報入力シート!Y125="","",基本情報入力シート!Y125)</f>
        <v/>
      </c>
      <c r="O88" s="109"/>
      <c r="P88" s="110"/>
      <c r="Q88" s="111"/>
      <c r="R88" s="112"/>
      <c r="S88" s="103"/>
      <c r="T88" s="416" t="str">
        <f>IFERROR(S88*VLOOKUP(AE88,【参考】数式用3!$AD$3:$BA$14,MATCH(N88,【参考】数式用3!$AD$2:$BA$2,0)),"")</f>
        <v/>
      </c>
      <c r="U88" s="113"/>
      <c r="V88" s="104"/>
      <c r="W88" s="123"/>
      <c r="X88" s="1002" t="str">
        <f>IFERROR(V88*VLOOKUP(AF88,【参考】数式用3!$AD$15:$BA$23,MATCH(N88,【参考】数式用3!$AD$2:$BA$2,0)),"")</f>
        <v/>
      </c>
      <c r="Y88" s="1003"/>
      <c r="Z88" s="114"/>
      <c r="AA88" s="105"/>
      <c r="AB88" s="425" t="str">
        <f>IFERROR(AA88*VLOOKUP(AG88,【参考】数式用3!$AD$24:$BA$27,MATCH(N88,【参考】数式用3!$AD$2:$BA$2,0)),"")</f>
        <v/>
      </c>
      <c r="AC88" s="116"/>
      <c r="AD88" s="417" t="str">
        <f t="shared" si="7"/>
        <v/>
      </c>
      <c r="AE88" s="418" t="str">
        <f t="shared" si="8"/>
        <v/>
      </c>
      <c r="AF88" s="418" t="str">
        <f t="shared" si="9"/>
        <v/>
      </c>
      <c r="AG88" s="418" t="str">
        <f t="shared" si="10"/>
        <v/>
      </c>
    </row>
    <row r="89" spans="1:33" ht="24.9" customHeight="1">
      <c r="A89" s="420">
        <v>74</v>
      </c>
      <c r="B89" s="923" t="str">
        <f>IF(基本情報入力シート!C126="","",基本情報入力シート!C126)</f>
        <v/>
      </c>
      <c r="C89" s="924"/>
      <c r="D89" s="924"/>
      <c r="E89" s="924"/>
      <c r="F89" s="924"/>
      <c r="G89" s="924"/>
      <c r="H89" s="924"/>
      <c r="I89" s="925"/>
      <c r="J89" s="421" t="str">
        <f>IF(基本情報入力シート!M126="","",基本情報入力シート!M126)</f>
        <v/>
      </c>
      <c r="K89" s="422" t="str">
        <f>IF(基本情報入力シート!R126="","",基本情報入力シート!R126)</f>
        <v/>
      </c>
      <c r="L89" s="422" t="str">
        <f>IF(基本情報入力シート!W126="","",基本情報入力シート!W126)</f>
        <v/>
      </c>
      <c r="M89" s="423" t="str">
        <f>IF(基本情報入力シート!X126="","",基本情報入力シート!X126)</f>
        <v/>
      </c>
      <c r="N89" s="424" t="str">
        <f>IF(基本情報入力シート!Y126="","",基本情報入力シート!Y126)</f>
        <v/>
      </c>
      <c r="O89" s="109"/>
      <c r="P89" s="110"/>
      <c r="Q89" s="111"/>
      <c r="R89" s="112"/>
      <c r="S89" s="103"/>
      <c r="T89" s="416" t="str">
        <f>IFERROR(S89*VLOOKUP(AE89,【参考】数式用3!$AD$3:$BA$14,MATCH(N89,【参考】数式用3!$AD$2:$BA$2,0)),"")</f>
        <v/>
      </c>
      <c r="U89" s="113"/>
      <c r="V89" s="104"/>
      <c r="W89" s="123"/>
      <c r="X89" s="1002" t="str">
        <f>IFERROR(V89*VLOOKUP(AF89,【参考】数式用3!$AD$15:$BA$23,MATCH(N89,【参考】数式用3!$AD$2:$BA$2,0)),"")</f>
        <v/>
      </c>
      <c r="Y89" s="1003"/>
      <c r="Z89" s="114"/>
      <c r="AA89" s="105"/>
      <c r="AB89" s="425" t="str">
        <f>IFERROR(AA89*VLOOKUP(AG89,【参考】数式用3!$AD$24:$BA$27,MATCH(N89,【参考】数式用3!$AD$2:$BA$2,0)),"")</f>
        <v/>
      </c>
      <c r="AC89" s="116"/>
      <c r="AD89" s="417" t="str">
        <f t="shared" si="7"/>
        <v/>
      </c>
      <c r="AE89" s="418" t="str">
        <f t="shared" si="8"/>
        <v/>
      </c>
      <c r="AF89" s="418" t="str">
        <f t="shared" si="9"/>
        <v/>
      </c>
      <c r="AG89" s="418" t="str">
        <f t="shared" si="10"/>
        <v/>
      </c>
    </row>
    <row r="90" spans="1:33" ht="24.9" customHeight="1">
      <c r="A90" s="420">
        <v>75</v>
      </c>
      <c r="B90" s="923" t="str">
        <f>IF(基本情報入力シート!C127="","",基本情報入力シート!C127)</f>
        <v/>
      </c>
      <c r="C90" s="924"/>
      <c r="D90" s="924"/>
      <c r="E90" s="924"/>
      <c r="F90" s="924"/>
      <c r="G90" s="924"/>
      <c r="H90" s="924"/>
      <c r="I90" s="925"/>
      <c r="J90" s="421" t="str">
        <f>IF(基本情報入力シート!M127="","",基本情報入力シート!M127)</f>
        <v/>
      </c>
      <c r="K90" s="422" t="str">
        <f>IF(基本情報入力シート!R127="","",基本情報入力シート!R127)</f>
        <v/>
      </c>
      <c r="L90" s="422" t="str">
        <f>IF(基本情報入力シート!W127="","",基本情報入力シート!W127)</f>
        <v/>
      </c>
      <c r="M90" s="423" t="str">
        <f>IF(基本情報入力シート!X127="","",基本情報入力シート!X127)</f>
        <v/>
      </c>
      <c r="N90" s="424" t="str">
        <f>IF(基本情報入力シート!Y127="","",基本情報入力シート!Y127)</f>
        <v/>
      </c>
      <c r="O90" s="109"/>
      <c r="P90" s="110"/>
      <c r="Q90" s="111"/>
      <c r="R90" s="112"/>
      <c r="S90" s="103"/>
      <c r="T90" s="416" t="str">
        <f>IFERROR(S90*VLOOKUP(AE90,【参考】数式用3!$AD$3:$BA$14,MATCH(N90,【参考】数式用3!$AD$2:$BA$2,0)),"")</f>
        <v/>
      </c>
      <c r="U90" s="113"/>
      <c r="V90" s="104"/>
      <c r="W90" s="123"/>
      <c r="X90" s="1002" t="str">
        <f>IFERROR(V90*VLOOKUP(AF90,【参考】数式用3!$AD$15:$BA$23,MATCH(N90,【参考】数式用3!$AD$2:$BA$2,0)),"")</f>
        <v/>
      </c>
      <c r="Y90" s="1003"/>
      <c r="Z90" s="114"/>
      <c r="AA90" s="105"/>
      <c r="AB90" s="425" t="str">
        <f>IFERROR(AA90*VLOOKUP(AG90,【参考】数式用3!$AD$24:$BA$27,MATCH(N90,【参考】数式用3!$AD$2:$BA$2,0)),"")</f>
        <v/>
      </c>
      <c r="AC90" s="116"/>
      <c r="AD90" s="417" t="str">
        <f t="shared" si="7"/>
        <v/>
      </c>
      <c r="AE90" s="418" t="str">
        <f t="shared" si="8"/>
        <v/>
      </c>
      <c r="AF90" s="418" t="str">
        <f t="shared" si="9"/>
        <v/>
      </c>
      <c r="AG90" s="418" t="str">
        <f t="shared" si="10"/>
        <v/>
      </c>
    </row>
    <row r="91" spans="1:33" ht="24.9" customHeight="1">
      <c r="A91" s="420">
        <v>76</v>
      </c>
      <c r="B91" s="923" t="str">
        <f>IF(基本情報入力シート!C128="","",基本情報入力シート!C128)</f>
        <v/>
      </c>
      <c r="C91" s="924"/>
      <c r="D91" s="924"/>
      <c r="E91" s="924"/>
      <c r="F91" s="924"/>
      <c r="G91" s="924"/>
      <c r="H91" s="924"/>
      <c r="I91" s="925"/>
      <c r="J91" s="421" t="str">
        <f>IF(基本情報入力シート!M128="","",基本情報入力シート!M128)</f>
        <v/>
      </c>
      <c r="K91" s="422" t="str">
        <f>IF(基本情報入力シート!R128="","",基本情報入力シート!R128)</f>
        <v/>
      </c>
      <c r="L91" s="422" t="str">
        <f>IF(基本情報入力シート!W128="","",基本情報入力シート!W128)</f>
        <v/>
      </c>
      <c r="M91" s="423" t="str">
        <f>IF(基本情報入力シート!X128="","",基本情報入力シート!X128)</f>
        <v/>
      </c>
      <c r="N91" s="424" t="str">
        <f>IF(基本情報入力シート!Y128="","",基本情報入力シート!Y128)</f>
        <v/>
      </c>
      <c r="O91" s="109"/>
      <c r="P91" s="110"/>
      <c r="Q91" s="111"/>
      <c r="R91" s="112"/>
      <c r="S91" s="103"/>
      <c r="T91" s="416" t="str">
        <f>IFERROR(S91*VLOOKUP(AE91,【参考】数式用3!$AD$3:$BA$14,MATCH(N91,【参考】数式用3!$AD$2:$BA$2,0)),"")</f>
        <v/>
      </c>
      <c r="U91" s="113"/>
      <c r="V91" s="104"/>
      <c r="W91" s="123"/>
      <c r="X91" s="1002" t="str">
        <f>IFERROR(V91*VLOOKUP(AF91,【参考】数式用3!$AD$15:$BA$23,MATCH(N91,【参考】数式用3!$AD$2:$BA$2,0)),"")</f>
        <v/>
      </c>
      <c r="Y91" s="1003"/>
      <c r="Z91" s="114"/>
      <c r="AA91" s="105"/>
      <c r="AB91" s="425" t="str">
        <f>IFERROR(AA91*VLOOKUP(AG91,【参考】数式用3!$AD$24:$BA$27,MATCH(N91,【参考】数式用3!$AD$2:$BA$2,0)),"")</f>
        <v/>
      </c>
      <c r="AC91" s="116"/>
      <c r="AD91" s="417" t="str">
        <f t="shared" si="7"/>
        <v/>
      </c>
      <c r="AE91" s="418" t="str">
        <f t="shared" si="8"/>
        <v/>
      </c>
      <c r="AF91" s="418" t="str">
        <f t="shared" si="9"/>
        <v/>
      </c>
      <c r="AG91" s="418" t="str">
        <f t="shared" si="10"/>
        <v/>
      </c>
    </row>
    <row r="92" spans="1:33" ht="24.9" customHeight="1">
      <c r="A92" s="420">
        <v>77</v>
      </c>
      <c r="B92" s="923" t="str">
        <f>IF(基本情報入力シート!C129="","",基本情報入力シート!C129)</f>
        <v/>
      </c>
      <c r="C92" s="924"/>
      <c r="D92" s="924"/>
      <c r="E92" s="924"/>
      <c r="F92" s="924"/>
      <c r="G92" s="924"/>
      <c r="H92" s="924"/>
      <c r="I92" s="925"/>
      <c r="J92" s="421" t="str">
        <f>IF(基本情報入力シート!M129="","",基本情報入力シート!M129)</f>
        <v/>
      </c>
      <c r="K92" s="422" t="str">
        <f>IF(基本情報入力シート!R129="","",基本情報入力シート!R129)</f>
        <v/>
      </c>
      <c r="L92" s="422" t="str">
        <f>IF(基本情報入力シート!W129="","",基本情報入力シート!W129)</f>
        <v/>
      </c>
      <c r="M92" s="423" t="str">
        <f>IF(基本情報入力シート!X129="","",基本情報入力シート!X129)</f>
        <v/>
      </c>
      <c r="N92" s="424" t="str">
        <f>IF(基本情報入力シート!Y129="","",基本情報入力シート!Y129)</f>
        <v/>
      </c>
      <c r="O92" s="109"/>
      <c r="P92" s="110"/>
      <c r="Q92" s="111"/>
      <c r="R92" s="112"/>
      <c r="S92" s="103"/>
      <c r="T92" s="416" t="str">
        <f>IFERROR(S92*VLOOKUP(AE92,【参考】数式用3!$AD$3:$BA$14,MATCH(N92,【参考】数式用3!$AD$2:$BA$2,0)),"")</f>
        <v/>
      </c>
      <c r="U92" s="113"/>
      <c r="V92" s="104"/>
      <c r="W92" s="123"/>
      <c r="X92" s="1002" t="str">
        <f>IFERROR(V92*VLOOKUP(AF92,【参考】数式用3!$AD$15:$BA$23,MATCH(N92,【参考】数式用3!$AD$2:$BA$2,0)),"")</f>
        <v/>
      </c>
      <c r="Y92" s="1003"/>
      <c r="Z92" s="114"/>
      <c r="AA92" s="105"/>
      <c r="AB92" s="425" t="str">
        <f>IFERROR(AA92*VLOOKUP(AG92,【参考】数式用3!$AD$24:$BA$27,MATCH(N92,【参考】数式用3!$AD$2:$BA$2,0)),"")</f>
        <v/>
      </c>
      <c r="AC92" s="116"/>
      <c r="AD92" s="417" t="str">
        <f t="shared" si="7"/>
        <v/>
      </c>
      <c r="AE92" s="418" t="str">
        <f t="shared" si="8"/>
        <v/>
      </c>
      <c r="AF92" s="418" t="str">
        <f t="shared" si="9"/>
        <v/>
      </c>
      <c r="AG92" s="418" t="str">
        <f t="shared" si="10"/>
        <v/>
      </c>
    </row>
    <row r="93" spans="1:33" ht="24.9" customHeight="1">
      <c r="A93" s="420">
        <v>78</v>
      </c>
      <c r="B93" s="923" t="str">
        <f>IF(基本情報入力シート!C130="","",基本情報入力シート!C130)</f>
        <v/>
      </c>
      <c r="C93" s="924"/>
      <c r="D93" s="924"/>
      <c r="E93" s="924"/>
      <c r="F93" s="924"/>
      <c r="G93" s="924"/>
      <c r="H93" s="924"/>
      <c r="I93" s="925"/>
      <c r="J93" s="421" t="str">
        <f>IF(基本情報入力シート!M130="","",基本情報入力シート!M130)</f>
        <v/>
      </c>
      <c r="K93" s="422" t="str">
        <f>IF(基本情報入力シート!R130="","",基本情報入力シート!R130)</f>
        <v/>
      </c>
      <c r="L93" s="422" t="str">
        <f>IF(基本情報入力シート!W130="","",基本情報入力シート!W130)</f>
        <v/>
      </c>
      <c r="M93" s="423" t="str">
        <f>IF(基本情報入力シート!X130="","",基本情報入力シート!X130)</f>
        <v/>
      </c>
      <c r="N93" s="424" t="str">
        <f>IF(基本情報入力シート!Y130="","",基本情報入力シート!Y130)</f>
        <v/>
      </c>
      <c r="O93" s="109"/>
      <c r="P93" s="110"/>
      <c r="Q93" s="111"/>
      <c r="R93" s="112"/>
      <c r="S93" s="103"/>
      <c r="T93" s="416" t="str">
        <f>IFERROR(S93*VLOOKUP(AE93,【参考】数式用3!$AD$3:$BA$14,MATCH(N93,【参考】数式用3!$AD$2:$BA$2,0)),"")</f>
        <v/>
      </c>
      <c r="U93" s="113"/>
      <c r="V93" s="104"/>
      <c r="W93" s="123"/>
      <c r="X93" s="1002" t="str">
        <f>IFERROR(V93*VLOOKUP(AF93,【参考】数式用3!$AD$15:$BA$23,MATCH(N93,【参考】数式用3!$AD$2:$BA$2,0)),"")</f>
        <v/>
      </c>
      <c r="Y93" s="1003"/>
      <c r="Z93" s="114"/>
      <c r="AA93" s="105"/>
      <c r="AB93" s="425" t="str">
        <f>IFERROR(AA93*VLOOKUP(AG93,【参考】数式用3!$AD$24:$BA$27,MATCH(N93,【参考】数式用3!$AD$2:$BA$2,0)),"")</f>
        <v/>
      </c>
      <c r="AC93" s="116"/>
      <c r="AD93" s="417" t="str">
        <f t="shared" si="7"/>
        <v/>
      </c>
      <c r="AE93" s="418" t="str">
        <f t="shared" si="8"/>
        <v/>
      </c>
      <c r="AF93" s="418" t="str">
        <f t="shared" si="9"/>
        <v/>
      </c>
      <c r="AG93" s="418" t="str">
        <f t="shared" si="10"/>
        <v/>
      </c>
    </row>
    <row r="94" spans="1:33" ht="24.9" customHeight="1">
      <c r="A94" s="420">
        <v>79</v>
      </c>
      <c r="B94" s="923" t="str">
        <f>IF(基本情報入力シート!C131="","",基本情報入力シート!C131)</f>
        <v/>
      </c>
      <c r="C94" s="924"/>
      <c r="D94" s="924"/>
      <c r="E94" s="924"/>
      <c r="F94" s="924"/>
      <c r="G94" s="924"/>
      <c r="H94" s="924"/>
      <c r="I94" s="925"/>
      <c r="J94" s="421" t="str">
        <f>IF(基本情報入力シート!M131="","",基本情報入力シート!M131)</f>
        <v/>
      </c>
      <c r="K94" s="422" t="str">
        <f>IF(基本情報入力シート!R131="","",基本情報入力シート!R131)</f>
        <v/>
      </c>
      <c r="L94" s="422" t="str">
        <f>IF(基本情報入力シート!W131="","",基本情報入力シート!W131)</f>
        <v/>
      </c>
      <c r="M94" s="423" t="str">
        <f>IF(基本情報入力シート!X131="","",基本情報入力シート!X131)</f>
        <v/>
      </c>
      <c r="N94" s="424" t="str">
        <f>IF(基本情報入力シート!Y131="","",基本情報入力シート!Y131)</f>
        <v/>
      </c>
      <c r="O94" s="109"/>
      <c r="P94" s="110"/>
      <c r="Q94" s="111"/>
      <c r="R94" s="112"/>
      <c r="S94" s="103"/>
      <c r="T94" s="416" t="str">
        <f>IFERROR(S94*VLOOKUP(AE94,【参考】数式用3!$AD$3:$BA$14,MATCH(N94,【参考】数式用3!$AD$2:$BA$2,0)),"")</f>
        <v/>
      </c>
      <c r="U94" s="113"/>
      <c r="V94" s="104"/>
      <c r="W94" s="123"/>
      <c r="X94" s="1002" t="str">
        <f>IFERROR(V94*VLOOKUP(AF94,【参考】数式用3!$AD$15:$BA$23,MATCH(N94,【参考】数式用3!$AD$2:$BA$2,0)),"")</f>
        <v/>
      </c>
      <c r="Y94" s="1003"/>
      <c r="Z94" s="114"/>
      <c r="AA94" s="105"/>
      <c r="AB94" s="425" t="str">
        <f>IFERROR(AA94*VLOOKUP(AG94,【参考】数式用3!$AD$24:$BA$27,MATCH(N94,【参考】数式用3!$AD$2:$BA$2,0)),"")</f>
        <v/>
      </c>
      <c r="AC94" s="116"/>
      <c r="AD94" s="417" t="str">
        <f t="shared" si="7"/>
        <v/>
      </c>
      <c r="AE94" s="418" t="str">
        <f t="shared" si="8"/>
        <v/>
      </c>
      <c r="AF94" s="418" t="str">
        <f t="shared" si="9"/>
        <v/>
      </c>
      <c r="AG94" s="418" t="str">
        <f t="shared" si="10"/>
        <v/>
      </c>
    </row>
    <row r="95" spans="1:33" ht="24.9" customHeight="1">
      <c r="A95" s="420">
        <v>80</v>
      </c>
      <c r="B95" s="923" t="str">
        <f>IF(基本情報入力シート!C132="","",基本情報入力シート!C132)</f>
        <v/>
      </c>
      <c r="C95" s="924"/>
      <c r="D95" s="924"/>
      <c r="E95" s="924"/>
      <c r="F95" s="924"/>
      <c r="G95" s="924"/>
      <c r="H95" s="924"/>
      <c r="I95" s="925"/>
      <c r="J95" s="421" t="str">
        <f>IF(基本情報入力シート!M132="","",基本情報入力シート!M132)</f>
        <v/>
      </c>
      <c r="K95" s="422" t="str">
        <f>IF(基本情報入力シート!R132="","",基本情報入力シート!R132)</f>
        <v/>
      </c>
      <c r="L95" s="422" t="str">
        <f>IF(基本情報入力シート!W132="","",基本情報入力シート!W132)</f>
        <v/>
      </c>
      <c r="M95" s="423" t="str">
        <f>IF(基本情報入力シート!X132="","",基本情報入力シート!X132)</f>
        <v/>
      </c>
      <c r="N95" s="424" t="str">
        <f>IF(基本情報入力シート!Y132="","",基本情報入力シート!Y132)</f>
        <v/>
      </c>
      <c r="O95" s="109"/>
      <c r="P95" s="110"/>
      <c r="Q95" s="111"/>
      <c r="R95" s="112"/>
      <c r="S95" s="103"/>
      <c r="T95" s="416" t="str">
        <f>IFERROR(S95*VLOOKUP(AE95,【参考】数式用3!$AD$3:$BA$14,MATCH(N95,【参考】数式用3!$AD$2:$BA$2,0)),"")</f>
        <v/>
      </c>
      <c r="U95" s="113"/>
      <c r="V95" s="104"/>
      <c r="W95" s="123"/>
      <c r="X95" s="1002" t="str">
        <f>IFERROR(V95*VLOOKUP(AF95,【参考】数式用3!$AD$15:$BA$23,MATCH(N95,【参考】数式用3!$AD$2:$BA$2,0)),"")</f>
        <v/>
      </c>
      <c r="Y95" s="1003"/>
      <c r="Z95" s="114"/>
      <c r="AA95" s="105"/>
      <c r="AB95" s="425" t="str">
        <f>IFERROR(AA95*VLOOKUP(AG95,【参考】数式用3!$AD$24:$BA$27,MATCH(N95,【参考】数式用3!$AD$2:$BA$2,0)),"")</f>
        <v/>
      </c>
      <c r="AC95" s="116"/>
      <c r="AD95" s="417" t="str">
        <f t="shared" si="7"/>
        <v/>
      </c>
      <c r="AE95" s="418" t="str">
        <f t="shared" si="8"/>
        <v/>
      </c>
      <c r="AF95" s="418" t="str">
        <f t="shared" si="9"/>
        <v/>
      </c>
      <c r="AG95" s="418" t="str">
        <f t="shared" si="10"/>
        <v/>
      </c>
    </row>
    <row r="96" spans="1:33" ht="24.9" customHeight="1">
      <c r="A96" s="420">
        <v>81</v>
      </c>
      <c r="B96" s="923" t="str">
        <f>IF(基本情報入力シート!C133="","",基本情報入力シート!C133)</f>
        <v/>
      </c>
      <c r="C96" s="924"/>
      <c r="D96" s="924"/>
      <c r="E96" s="924"/>
      <c r="F96" s="924"/>
      <c r="G96" s="924"/>
      <c r="H96" s="924"/>
      <c r="I96" s="925"/>
      <c r="J96" s="421" t="str">
        <f>IF(基本情報入力シート!M133="","",基本情報入力シート!M133)</f>
        <v/>
      </c>
      <c r="K96" s="422" t="str">
        <f>IF(基本情報入力シート!R133="","",基本情報入力シート!R133)</f>
        <v/>
      </c>
      <c r="L96" s="422" t="str">
        <f>IF(基本情報入力シート!W133="","",基本情報入力シート!W133)</f>
        <v/>
      </c>
      <c r="M96" s="423" t="str">
        <f>IF(基本情報入力シート!X133="","",基本情報入力シート!X133)</f>
        <v/>
      </c>
      <c r="N96" s="424" t="str">
        <f>IF(基本情報入力シート!Y133="","",基本情報入力シート!Y133)</f>
        <v/>
      </c>
      <c r="O96" s="109"/>
      <c r="P96" s="110"/>
      <c r="Q96" s="111"/>
      <c r="R96" s="112"/>
      <c r="S96" s="103"/>
      <c r="T96" s="416" t="str">
        <f>IFERROR(S96*VLOOKUP(AE96,【参考】数式用3!$AD$3:$BA$14,MATCH(N96,【参考】数式用3!$AD$2:$BA$2,0)),"")</f>
        <v/>
      </c>
      <c r="U96" s="113"/>
      <c r="V96" s="104"/>
      <c r="W96" s="123"/>
      <c r="X96" s="1002" t="str">
        <f>IFERROR(V96*VLOOKUP(AF96,【参考】数式用3!$AD$15:$BA$23,MATCH(N96,【参考】数式用3!$AD$2:$BA$2,0)),"")</f>
        <v/>
      </c>
      <c r="Y96" s="1003"/>
      <c r="Z96" s="114"/>
      <c r="AA96" s="105"/>
      <c r="AB96" s="425" t="str">
        <f>IFERROR(AA96*VLOOKUP(AG96,【参考】数式用3!$AD$24:$BA$27,MATCH(N96,【参考】数式用3!$AD$2:$BA$2,0)),"")</f>
        <v/>
      </c>
      <c r="AC96" s="116"/>
      <c r="AD96" s="417" t="str">
        <f t="shared" si="7"/>
        <v/>
      </c>
      <c r="AE96" s="418" t="str">
        <f t="shared" si="8"/>
        <v/>
      </c>
      <c r="AF96" s="418" t="str">
        <f t="shared" si="9"/>
        <v/>
      </c>
      <c r="AG96" s="418" t="str">
        <f t="shared" si="10"/>
        <v/>
      </c>
    </row>
    <row r="97" spans="1:33" ht="24.9" customHeight="1">
      <c r="A97" s="420">
        <v>82</v>
      </c>
      <c r="B97" s="923" t="str">
        <f>IF(基本情報入力シート!C134="","",基本情報入力シート!C134)</f>
        <v/>
      </c>
      <c r="C97" s="924"/>
      <c r="D97" s="924"/>
      <c r="E97" s="924"/>
      <c r="F97" s="924"/>
      <c r="G97" s="924"/>
      <c r="H97" s="924"/>
      <c r="I97" s="925"/>
      <c r="J97" s="421" t="str">
        <f>IF(基本情報入力シート!M134="","",基本情報入力シート!M134)</f>
        <v/>
      </c>
      <c r="K97" s="422" t="str">
        <f>IF(基本情報入力シート!R134="","",基本情報入力シート!R134)</f>
        <v/>
      </c>
      <c r="L97" s="422" t="str">
        <f>IF(基本情報入力シート!W134="","",基本情報入力シート!W134)</f>
        <v/>
      </c>
      <c r="M97" s="423" t="str">
        <f>IF(基本情報入力シート!X134="","",基本情報入力シート!X134)</f>
        <v/>
      </c>
      <c r="N97" s="424" t="str">
        <f>IF(基本情報入力シート!Y134="","",基本情報入力シート!Y134)</f>
        <v/>
      </c>
      <c r="O97" s="109"/>
      <c r="P97" s="110"/>
      <c r="Q97" s="111"/>
      <c r="R97" s="112"/>
      <c r="S97" s="103"/>
      <c r="T97" s="416" t="str">
        <f>IFERROR(S97*VLOOKUP(AE97,【参考】数式用3!$AD$3:$BA$14,MATCH(N97,【参考】数式用3!$AD$2:$BA$2,0)),"")</f>
        <v/>
      </c>
      <c r="U97" s="113"/>
      <c r="V97" s="104"/>
      <c r="W97" s="123"/>
      <c r="X97" s="1002" t="str">
        <f>IFERROR(V97*VLOOKUP(AF97,【参考】数式用3!$AD$15:$BA$23,MATCH(N97,【参考】数式用3!$AD$2:$BA$2,0)),"")</f>
        <v/>
      </c>
      <c r="Y97" s="1003"/>
      <c r="Z97" s="114"/>
      <c r="AA97" s="105"/>
      <c r="AB97" s="425" t="str">
        <f>IFERROR(AA97*VLOOKUP(AG97,【参考】数式用3!$AD$24:$BA$27,MATCH(N97,【参考】数式用3!$AD$2:$BA$2,0)),"")</f>
        <v/>
      </c>
      <c r="AC97" s="116"/>
      <c r="AD97" s="417" t="str">
        <f t="shared" si="7"/>
        <v/>
      </c>
      <c r="AE97" s="418" t="str">
        <f t="shared" si="8"/>
        <v/>
      </c>
      <c r="AF97" s="418" t="str">
        <f t="shared" si="9"/>
        <v/>
      </c>
      <c r="AG97" s="418" t="str">
        <f t="shared" si="10"/>
        <v/>
      </c>
    </row>
    <row r="98" spans="1:33" ht="24.9" customHeight="1">
      <c r="A98" s="420">
        <v>83</v>
      </c>
      <c r="B98" s="923" t="str">
        <f>IF(基本情報入力シート!C135="","",基本情報入力シート!C135)</f>
        <v/>
      </c>
      <c r="C98" s="924"/>
      <c r="D98" s="924"/>
      <c r="E98" s="924"/>
      <c r="F98" s="924"/>
      <c r="G98" s="924"/>
      <c r="H98" s="924"/>
      <c r="I98" s="925"/>
      <c r="J98" s="421" t="str">
        <f>IF(基本情報入力シート!M135="","",基本情報入力シート!M135)</f>
        <v/>
      </c>
      <c r="K98" s="422" t="str">
        <f>IF(基本情報入力シート!R135="","",基本情報入力シート!R135)</f>
        <v/>
      </c>
      <c r="L98" s="422" t="str">
        <f>IF(基本情報入力シート!W135="","",基本情報入力シート!W135)</f>
        <v/>
      </c>
      <c r="M98" s="423" t="str">
        <f>IF(基本情報入力シート!X135="","",基本情報入力シート!X135)</f>
        <v/>
      </c>
      <c r="N98" s="424" t="str">
        <f>IF(基本情報入力シート!Y135="","",基本情報入力シート!Y135)</f>
        <v/>
      </c>
      <c r="O98" s="109"/>
      <c r="P98" s="110"/>
      <c r="Q98" s="111"/>
      <c r="R98" s="112"/>
      <c r="S98" s="103"/>
      <c r="T98" s="416" t="str">
        <f>IFERROR(S98*VLOOKUP(AE98,【参考】数式用3!$AD$3:$BA$14,MATCH(N98,【参考】数式用3!$AD$2:$BA$2,0)),"")</f>
        <v/>
      </c>
      <c r="U98" s="113"/>
      <c r="V98" s="104"/>
      <c r="W98" s="123"/>
      <c r="X98" s="1002" t="str">
        <f>IFERROR(V98*VLOOKUP(AF98,【参考】数式用3!$AD$15:$BA$23,MATCH(N98,【参考】数式用3!$AD$2:$BA$2,0)),"")</f>
        <v/>
      </c>
      <c r="Y98" s="1003"/>
      <c r="Z98" s="114"/>
      <c r="AA98" s="105"/>
      <c r="AB98" s="425" t="str">
        <f>IFERROR(AA98*VLOOKUP(AG98,【参考】数式用3!$AD$24:$BA$27,MATCH(N98,【参考】数式用3!$AD$2:$BA$2,0)),"")</f>
        <v/>
      </c>
      <c r="AC98" s="116"/>
      <c r="AD98" s="417" t="str">
        <f t="shared" si="7"/>
        <v/>
      </c>
      <c r="AE98" s="418" t="str">
        <f t="shared" si="8"/>
        <v/>
      </c>
      <c r="AF98" s="418" t="str">
        <f t="shared" si="9"/>
        <v/>
      </c>
      <c r="AG98" s="418" t="str">
        <f t="shared" si="10"/>
        <v/>
      </c>
    </row>
    <row r="99" spans="1:33" ht="24.9" customHeight="1">
      <c r="A99" s="420">
        <v>84</v>
      </c>
      <c r="B99" s="923" t="str">
        <f>IF(基本情報入力シート!C136="","",基本情報入力シート!C136)</f>
        <v/>
      </c>
      <c r="C99" s="924"/>
      <c r="D99" s="924"/>
      <c r="E99" s="924"/>
      <c r="F99" s="924"/>
      <c r="G99" s="924"/>
      <c r="H99" s="924"/>
      <c r="I99" s="925"/>
      <c r="J99" s="421" t="str">
        <f>IF(基本情報入力シート!M136="","",基本情報入力シート!M136)</f>
        <v/>
      </c>
      <c r="K99" s="422" t="str">
        <f>IF(基本情報入力シート!R136="","",基本情報入力シート!R136)</f>
        <v/>
      </c>
      <c r="L99" s="422" t="str">
        <f>IF(基本情報入力シート!W136="","",基本情報入力シート!W136)</f>
        <v/>
      </c>
      <c r="M99" s="423" t="str">
        <f>IF(基本情報入力シート!X136="","",基本情報入力シート!X136)</f>
        <v/>
      </c>
      <c r="N99" s="424" t="str">
        <f>IF(基本情報入力シート!Y136="","",基本情報入力シート!Y136)</f>
        <v/>
      </c>
      <c r="O99" s="109"/>
      <c r="P99" s="110"/>
      <c r="Q99" s="111"/>
      <c r="R99" s="112"/>
      <c r="S99" s="103"/>
      <c r="T99" s="416" t="str">
        <f>IFERROR(S99*VLOOKUP(AE99,【参考】数式用3!$AD$3:$BA$14,MATCH(N99,【参考】数式用3!$AD$2:$BA$2,0)),"")</f>
        <v/>
      </c>
      <c r="U99" s="113"/>
      <c r="V99" s="104"/>
      <c r="W99" s="123"/>
      <c r="X99" s="1002" t="str">
        <f>IFERROR(V99*VLOOKUP(AF99,【参考】数式用3!$AD$15:$BA$23,MATCH(N99,【参考】数式用3!$AD$2:$BA$2,0)),"")</f>
        <v/>
      </c>
      <c r="Y99" s="1003"/>
      <c r="Z99" s="114"/>
      <c r="AA99" s="105"/>
      <c r="AB99" s="425" t="str">
        <f>IFERROR(AA99*VLOOKUP(AG99,【参考】数式用3!$AD$24:$BA$27,MATCH(N99,【参考】数式用3!$AD$2:$BA$2,0)),"")</f>
        <v/>
      </c>
      <c r="AC99" s="116"/>
      <c r="AD99" s="417" t="str">
        <f t="shared" si="7"/>
        <v/>
      </c>
      <c r="AE99" s="418" t="str">
        <f t="shared" si="8"/>
        <v/>
      </c>
      <c r="AF99" s="418" t="str">
        <f t="shared" si="9"/>
        <v/>
      </c>
      <c r="AG99" s="418" t="str">
        <f t="shared" si="10"/>
        <v/>
      </c>
    </row>
    <row r="100" spans="1:33" ht="24.9" customHeight="1">
      <c r="A100" s="420">
        <v>85</v>
      </c>
      <c r="B100" s="923" t="str">
        <f>IF(基本情報入力シート!C137="","",基本情報入力シート!C137)</f>
        <v/>
      </c>
      <c r="C100" s="924"/>
      <c r="D100" s="924"/>
      <c r="E100" s="924"/>
      <c r="F100" s="924"/>
      <c r="G100" s="924"/>
      <c r="H100" s="924"/>
      <c r="I100" s="925"/>
      <c r="J100" s="421" t="str">
        <f>IF(基本情報入力シート!M137="","",基本情報入力シート!M137)</f>
        <v/>
      </c>
      <c r="K100" s="422" t="str">
        <f>IF(基本情報入力シート!R137="","",基本情報入力シート!R137)</f>
        <v/>
      </c>
      <c r="L100" s="422" t="str">
        <f>IF(基本情報入力シート!W137="","",基本情報入力シート!W137)</f>
        <v/>
      </c>
      <c r="M100" s="423" t="str">
        <f>IF(基本情報入力シート!X137="","",基本情報入力シート!X137)</f>
        <v/>
      </c>
      <c r="N100" s="424" t="str">
        <f>IF(基本情報入力シート!Y137="","",基本情報入力シート!Y137)</f>
        <v/>
      </c>
      <c r="O100" s="109"/>
      <c r="P100" s="110"/>
      <c r="Q100" s="111"/>
      <c r="R100" s="112"/>
      <c r="S100" s="103"/>
      <c r="T100" s="416" t="str">
        <f>IFERROR(S100*VLOOKUP(AE100,【参考】数式用3!$AD$3:$BA$14,MATCH(N100,【参考】数式用3!$AD$2:$BA$2,0)),"")</f>
        <v/>
      </c>
      <c r="U100" s="113"/>
      <c r="V100" s="104"/>
      <c r="W100" s="123"/>
      <c r="X100" s="1002" t="str">
        <f>IFERROR(V100*VLOOKUP(AF100,【参考】数式用3!$AD$15:$BA$23,MATCH(N100,【参考】数式用3!$AD$2:$BA$2,0)),"")</f>
        <v/>
      </c>
      <c r="Y100" s="1003"/>
      <c r="Z100" s="114"/>
      <c r="AA100" s="105"/>
      <c r="AB100" s="425" t="str">
        <f>IFERROR(AA100*VLOOKUP(AG100,【参考】数式用3!$AD$24:$BA$27,MATCH(N100,【参考】数式用3!$AD$2:$BA$2,0)),"")</f>
        <v/>
      </c>
      <c r="AC100" s="116"/>
      <c r="AD100" s="417" t="str">
        <f t="shared" si="7"/>
        <v/>
      </c>
      <c r="AE100" s="418" t="str">
        <f t="shared" si="8"/>
        <v/>
      </c>
      <c r="AF100" s="418" t="str">
        <f t="shared" si="9"/>
        <v/>
      </c>
      <c r="AG100" s="418" t="str">
        <f t="shared" si="10"/>
        <v/>
      </c>
    </row>
    <row r="101" spans="1:33" ht="24.9" customHeight="1">
      <c r="A101" s="420">
        <v>86</v>
      </c>
      <c r="B101" s="923" t="str">
        <f>IF(基本情報入力シート!C138="","",基本情報入力シート!C138)</f>
        <v/>
      </c>
      <c r="C101" s="924"/>
      <c r="D101" s="924"/>
      <c r="E101" s="924"/>
      <c r="F101" s="924"/>
      <c r="G101" s="924"/>
      <c r="H101" s="924"/>
      <c r="I101" s="925"/>
      <c r="J101" s="421" t="str">
        <f>IF(基本情報入力シート!M138="","",基本情報入力シート!M138)</f>
        <v/>
      </c>
      <c r="K101" s="422" t="str">
        <f>IF(基本情報入力シート!R138="","",基本情報入力シート!R138)</f>
        <v/>
      </c>
      <c r="L101" s="422" t="str">
        <f>IF(基本情報入力シート!W138="","",基本情報入力シート!W138)</f>
        <v/>
      </c>
      <c r="M101" s="423" t="str">
        <f>IF(基本情報入力シート!X138="","",基本情報入力シート!X138)</f>
        <v/>
      </c>
      <c r="N101" s="424" t="str">
        <f>IF(基本情報入力シート!Y138="","",基本情報入力シート!Y138)</f>
        <v/>
      </c>
      <c r="O101" s="109"/>
      <c r="P101" s="110"/>
      <c r="Q101" s="111"/>
      <c r="R101" s="112"/>
      <c r="S101" s="103"/>
      <c r="T101" s="416" t="str">
        <f>IFERROR(S101*VLOOKUP(AE101,【参考】数式用3!$AD$3:$BA$14,MATCH(N101,【参考】数式用3!$AD$2:$BA$2,0)),"")</f>
        <v/>
      </c>
      <c r="U101" s="113"/>
      <c r="V101" s="104"/>
      <c r="W101" s="123"/>
      <c r="X101" s="1002" t="str">
        <f>IFERROR(V101*VLOOKUP(AF101,【参考】数式用3!$AD$15:$BA$23,MATCH(N101,【参考】数式用3!$AD$2:$BA$2,0)),"")</f>
        <v/>
      </c>
      <c r="Y101" s="1003"/>
      <c r="Z101" s="114"/>
      <c r="AA101" s="105"/>
      <c r="AB101" s="425" t="str">
        <f>IFERROR(AA101*VLOOKUP(AG101,【参考】数式用3!$AD$24:$BA$27,MATCH(N101,【参考】数式用3!$AD$2:$BA$2,0)),"")</f>
        <v/>
      </c>
      <c r="AC101" s="116"/>
      <c r="AD101" s="417" t="str">
        <f t="shared" si="7"/>
        <v/>
      </c>
      <c r="AE101" s="418" t="str">
        <f t="shared" si="8"/>
        <v/>
      </c>
      <c r="AF101" s="418" t="str">
        <f t="shared" si="9"/>
        <v/>
      </c>
      <c r="AG101" s="418" t="str">
        <f t="shared" si="10"/>
        <v/>
      </c>
    </row>
    <row r="102" spans="1:33" ht="24.9" customHeight="1">
      <c r="A102" s="420">
        <v>87</v>
      </c>
      <c r="B102" s="923" t="str">
        <f>IF(基本情報入力シート!C139="","",基本情報入力シート!C139)</f>
        <v/>
      </c>
      <c r="C102" s="924"/>
      <c r="D102" s="924"/>
      <c r="E102" s="924"/>
      <c r="F102" s="924"/>
      <c r="G102" s="924"/>
      <c r="H102" s="924"/>
      <c r="I102" s="925"/>
      <c r="J102" s="421" t="str">
        <f>IF(基本情報入力シート!M139="","",基本情報入力シート!M139)</f>
        <v/>
      </c>
      <c r="K102" s="422" t="str">
        <f>IF(基本情報入力シート!R139="","",基本情報入力シート!R139)</f>
        <v/>
      </c>
      <c r="L102" s="422" t="str">
        <f>IF(基本情報入力シート!W139="","",基本情報入力シート!W139)</f>
        <v/>
      </c>
      <c r="M102" s="423" t="str">
        <f>IF(基本情報入力シート!X139="","",基本情報入力シート!X139)</f>
        <v/>
      </c>
      <c r="N102" s="424" t="str">
        <f>IF(基本情報入力シート!Y139="","",基本情報入力シート!Y139)</f>
        <v/>
      </c>
      <c r="O102" s="109"/>
      <c r="P102" s="110"/>
      <c r="Q102" s="111"/>
      <c r="R102" s="112"/>
      <c r="S102" s="103"/>
      <c r="T102" s="416" t="str">
        <f>IFERROR(S102*VLOOKUP(AE102,【参考】数式用3!$AD$3:$BA$14,MATCH(N102,【参考】数式用3!$AD$2:$BA$2,0)),"")</f>
        <v/>
      </c>
      <c r="U102" s="113"/>
      <c r="V102" s="104"/>
      <c r="W102" s="123"/>
      <c r="X102" s="1002" t="str">
        <f>IFERROR(V102*VLOOKUP(AF102,【参考】数式用3!$AD$15:$BA$23,MATCH(N102,【参考】数式用3!$AD$2:$BA$2,0)),"")</f>
        <v/>
      </c>
      <c r="Y102" s="1003"/>
      <c r="Z102" s="114"/>
      <c r="AA102" s="105"/>
      <c r="AB102" s="425" t="str">
        <f>IFERROR(AA102*VLOOKUP(AG102,【参考】数式用3!$AD$24:$BA$27,MATCH(N102,【参考】数式用3!$AD$2:$BA$2,0)),"")</f>
        <v/>
      </c>
      <c r="AC102" s="116"/>
      <c r="AD102" s="417" t="str">
        <f t="shared" si="7"/>
        <v/>
      </c>
      <c r="AE102" s="418" t="str">
        <f t="shared" si="8"/>
        <v/>
      </c>
      <c r="AF102" s="418" t="str">
        <f t="shared" si="9"/>
        <v/>
      </c>
      <c r="AG102" s="418" t="str">
        <f t="shared" si="10"/>
        <v/>
      </c>
    </row>
    <row r="103" spans="1:33" ht="24.9" customHeight="1">
      <c r="A103" s="420">
        <v>88</v>
      </c>
      <c r="B103" s="923" t="str">
        <f>IF(基本情報入力シート!C140="","",基本情報入力シート!C140)</f>
        <v/>
      </c>
      <c r="C103" s="924"/>
      <c r="D103" s="924"/>
      <c r="E103" s="924"/>
      <c r="F103" s="924"/>
      <c r="G103" s="924"/>
      <c r="H103" s="924"/>
      <c r="I103" s="925"/>
      <c r="J103" s="421" t="str">
        <f>IF(基本情報入力シート!M140="","",基本情報入力シート!M140)</f>
        <v/>
      </c>
      <c r="K103" s="422" t="str">
        <f>IF(基本情報入力シート!R140="","",基本情報入力シート!R140)</f>
        <v/>
      </c>
      <c r="L103" s="422" t="str">
        <f>IF(基本情報入力シート!W140="","",基本情報入力シート!W140)</f>
        <v/>
      </c>
      <c r="M103" s="423" t="str">
        <f>IF(基本情報入力シート!X140="","",基本情報入力シート!X140)</f>
        <v/>
      </c>
      <c r="N103" s="424" t="str">
        <f>IF(基本情報入力シート!Y140="","",基本情報入力シート!Y140)</f>
        <v/>
      </c>
      <c r="O103" s="109"/>
      <c r="P103" s="110"/>
      <c r="Q103" s="111"/>
      <c r="R103" s="112"/>
      <c r="S103" s="103"/>
      <c r="T103" s="416" t="str">
        <f>IFERROR(S103*VLOOKUP(AE103,【参考】数式用3!$AD$3:$BA$14,MATCH(N103,【参考】数式用3!$AD$2:$BA$2,0)),"")</f>
        <v/>
      </c>
      <c r="U103" s="113"/>
      <c r="V103" s="104"/>
      <c r="W103" s="123"/>
      <c r="X103" s="1002" t="str">
        <f>IFERROR(V103*VLOOKUP(AF103,【参考】数式用3!$AD$15:$BA$23,MATCH(N103,【参考】数式用3!$AD$2:$BA$2,0)),"")</f>
        <v/>
      </c>
      <c r="Y103" s="1003"/>
      <c r="Z103" s="114"/>
      <c r="AA103" s="105"/>
      <c r="AB103" s="425" t="str">
        <f>IFERROR(AA103*VLOOKUP(AG103,【参考】数式用3!$AD$24:$BA$27,MATCH(N103,【参考】数式用3!$AD$2:$BA$2,0)),"")</f>
        <v/>
      </c>
      <c r="AC103" s="116"/>
      <c r="AD103" s="417" t="str">
        <f t="shared" si="7"/>
        <v/>
      </c>
      <c r="AE103" s="418" t="str">
        <f t="shared" si="8"/>
        <v/>
      </c>
      <c r="AF103" s="418" t="str">
        <f t="shared" si="9"/>
        <v/>
      </c>
      <c r="AG103" s="418" t="str">
        <f t="shared" si="10"/>
        <v/>
      </c>
    </row>
    <row r="104" spans="1:33" ht="24.9" customHeight="1">
      <c r="A104" s="420">
        <v>89</v>
      </c>
      <c r="B104" s="923" t="str">
        <f>IF(基本情報入力シート!C141="","",基本情報入力シート!C141)</f>
        <v/>
      </c>
      <c r="C104" s="924"/>
      <c r="D104" s="924"/>
      <c r="E104" s="924"/>
      <c r="F104" s="924"/>
      <c r="G104" s="924"/>
      <c r="H104" s="924"/>
      <c r="I104" s="925"/>
      <c r="J104" s="421" t="str">
        <f>IF(基本情報入力シート!M141="","",基本情報入力シート!M141)</f>
        <v/>
      </c>
      <c r="K104" s="422" t="str">
        <f>IF(基本情報入力シート!R141="","",基本情報入力シート!R141)</f>
        <v/>
      </c>
      <c r="L104" s="422" t="str">
        <f>IF(基本情報入力シート!W141="","",基本情報入力シート!W141)</f>
        <v/>
      </c>
      <c r="M104" s="423" t="str">
        <f>IF(基本情報入力シート!X141="","",基本情報入力シート!X141)</f>
        <v/>
      </c>
      <c r="N104" s="424" t="str">
        <f>IF(基本情報入力シート!Y141="","",基本情報入力シート!Y141)</f>
        <v/>
      </c>
      <c r="O104" s="109"/>
      <c r="P104" s="110"/>
      <c r="Q104" s="111"/>
      <c r="R104" s="112"/>
      <c r="S104" s="103"/>
      <c r="T104" s="416" t="str">
        <f>IFERROR(S104*VLOOKUP(AE104,【参考】数式用3!$AD$3:$BA$14,MATCH(N104,【参考】数式用3!$AD$2:$BA$2,0)),"")</f>
        <v/>
      </c>
      <c r="U104" s="113"/>
      <c r="V104" s="104"/>
      <c r="W104" s="123"/>
      <c r="X104" s="1002" t="str">
        <f>IFERROR(V104*VLOOKUP(AF104,【参考】数式用3!$AD$15:$BA$23,MATCH(N104,【参考】数式用3!$AD$2:$BA$2,0)),"")</f>
        <v/>
      </c>
      <c r="Y104" s="1003"/>
      <c r="Z104" s="114"/>
      <c r="AA104" s="105"/>
      <c r="AB104" s="425" t="str">
        <f>IFERROR(AA104*VLOOKUP(AG104,【参考】数式用3!$AD$24:$BA$27,MATCH(N104,【参考】数式用3!$AD$2:$BA$2,0)),"")</f>
        <v/>
      </c>
      <c r="AC104" s="116"/>
      <c r="AD104" s="417" t="str">
        <f t="shared" si="7"/>
        <v/>
      </c>
      <c r="AE104" s="418" t="str">
        <f t="shared" si="8"/>
        <v/>
      </c>
      <c r="AF104" s="418" t="str">
        <f t="shared" si="9"/>
        <v/>
      </c>
      <c r="AG104" s="418" t="str">
        <f t="shared" si="10"/>
        <v/>
      </c>
    </row>
    <row r="105" spans="1:33" ht="24.9" customHeight="1">
      <c r="A105" s="420">
        <v>90</v>
      </c>
      <c r="B105" s="923" t="str">
        <f>IF(基本情報入力シート!C142="","",基本情報入力シート!C142)</f>
        <v/>
      </c>
      <c r="C105" s="924"/>
      <c r="D105" s="924"/>
      <c r="E105" s="924"/>
      <c r="F105" s="924"/>
      <c r="G105" s="924"/>
      <c r="H105" s="924"/>
      <c r="I105" s="925"/>
      <c r="J105" s="421" t="str">
        <f>IF(基本情報入力シート!M142="","",基本情報入力シート!M142)</f>
        <v/>
      </c>
      <c r="K105" s="422" t="str">
        <f>IF(基本情報入力シート!R142="","",基本情報入力シート!R142)</f>
        <v/>
      </c>
      <c r="L105" s="422" t="str">
        <f>IF(基本情報入力シート!W142="","",基本情報入力シート!W142)</f>
        <v/>
      </c>
      <c r="M105" s="423" t="str">
        <f>IF(基本情報入力シート!X142="","",基本情報入力シート!X142)</f>
        <v/>
      </c>
      <c r="N105" s="424" t="str">
        <f>IF(基本情報入力シート!Y142="","",基本情報入力シート!Y142)</f>
        <v/>
      </c>
      <c r="O105" s="109"/>
      <c r="P105" s="110"/>
      <c r="Q105" s="111"/>
      <c r="R105" s="112"/>
      <c r="S105" s="103"/>
      <c r="T105" s="416" t="str">
        <f>IFERROR(S105*VLOOKUP(AE105,【参考】数式用3!$AD$3:$BA$14,MATCH(N105,【参考】数式用3!$AD$2:$BA$2,0)),"")</f>
        <v/>
      </c>
      <c r="U105" s="113"/>
      <c r="V105" s="104"/>
      <c r="W105" s="123"/>
      <c r="X105" s="1002" t="str">
        <f>IFERROR(V105*VLOOKUP(AF105,【参考】数式用3!$AD$15:$BA$23,MATCH(N105,【参考】数式用3!$AD$2:$BA$2,0)),"")</f>
        <v/>
      </c>
      <c r="Y105" s="1003"/>
      <c r="Z105" s="114"/>
      <c r="AA105" s="105"/>
      <c r="AB105" s="425" t="str">
        <f>IFERROR(AA105*VLOOKUP(AG105,【参考】数式用3!$AD$24:$BA$27,MATCH(N105,【参考】数式用3!$AD$2:$BA$2,0)),"")</f>
        <v/>
      </c>
      <c r="AC105" s="116"/>
      <c r="AD105" s="417" t="str">
        <f t="shared" si="7"/>
        <v/>
      </c>
      <c r="AE105" s="418" t="str">
        <f t="shared" si="8"/>
        <v/>
      </c>
      <c r="AF105" s="418" t="str">
        <f t="shared" si="9"/>
        <v/>
      </c>
      <c r="AG105" s="418" t="str">
        <f t="shared" si="10"/>
        <v/>
      </c>
    </row>
    <row r="106" spans="1:33" ht="24.9" customHeight="1">
      <c r="A106" s="420">
        <v>91</v>
      </c>
      <c r="B106" s="923" t="str">
        <f>IF(基本情報入力シート!C143="","",基本情報入力シート!C143)</f>
        <v/>
      </c>
      <c r="C106" s="924"/>
      <c r="D106" s="924"/>
      <c r="E106" s="924"/>
      <c r="F106" s="924"/>
      <c r="G106" s="924"/>
      <c r="H106" s="924"/>
      <c r="I106" s="925"/>
      <c r="J106" s="421" t="str">
        <f>IF(基本情報入力シート!M143="","",基本情報入力シート!M143)</f>
        <v/>
      </c>
      <c r="K106" s="422" t="str">
        <f>IF(基本情報入力シート!R143="","",基本情報入力シート!R143)</f>
        <v/>
      </c>
      <c r="L106" s="422" t="str">
        <f>IF(基本情報入力シート!W143="","",基本情報入力シート!W143)</f>
        <v/>
      </c>
      <c r="M106" s="423" t="str">
        <f>IF(基本情報入力シート!X143="","",基本情報入力シート!X143)</f>
        <v/>
      </c>
      <c r="N106" s="424" t="str">
        <f>IF(基本情報入力シート!Y143="","",基本情報入力シート!Y143)</f>
        <v/>
      </c>
      <c r="O106" s="109"/>
      <c r="P106" s="110"/>
      <c r="Q106" s="111"/>
      <c r="R106" s="112"/>
      <c r="S106" s="103"/>
      <c r="T106" s="416" t="str">
        <f>IFERROR(S106*VLOOKUP(AE106,【参考】数式用3!$AD$3:$BA$14,MATCH(N106,【参考】数式用3!$AD$2:$BA$2,0)),"")</f>
        <v/>
      </c>
      <c r="U106" s="113"/>
      <c r="V106" s="104"/>
      <c r="W106" s="123"/>
      <c r="X106" s="1002" t="str">
        <f>IFERROR(V106*VLOOKUP(AF106,【参考】数式用3!$AD$15:$BA$23,MATCH(N106,【参考】数式用3!$AD$2:$BA$2,0)),"")</f>
        <v/>
      </c>
      <c r="Y106" s="1003"/>
      <c r="Z106" s="114"/>
      <c r="AA106" s="105"/>
      <c r="AB106" s="425" t="str">
        <f>IFERROR(AA106*VLOOKUP(AG106,【参考】数式用3!$AD$24:$BA$27,MATCH(N106,【参考】数式用3!$AD$2:$BA$2,0)),"")</f>
        <v/>
      </c>
      <c r="AC106" s="116"/>
      <c r="AD106" s="417" t="str">
        <f t="shared" si="7"/>
        <v/>
      </c>
      <c r="AE106" s="418" t="str">
        <f t="shared" si="8"/>
        <v/>
      </c>
      <c r="AF106" s="418" t="str">
        <f t="shared" si="9"/>
        <v/>
      </c>
      <c r="AG106" s="418" t="str">
        <f t="shared" si="10"/>
        <v/>
      </c>
    </row>
    <row r="107" spans="1:33" ht="24.9" customHeight="1">
      <c r="A107" s="420">
        <v>92</v>
      </c>
      <c r="B107" s="923" t="str">
        <f>IF(基本情報入力シート!C144="","",基本情報入力シート!C144)</f>
        <v/>
      </c>
      <c r="C107" s="924"/>
      <c r="D107" s="924"/>
      <c r="E107" s="924"/>
      <c r="F107" s="924"/>
      <c r="G107" s="924"/>
      <c r="H107" s="924"/>
      <c r="I107" s="925"/>
      <c r="J107" s="421" t="str">
        <f>IF(基本情報入力シート!M144="","",基本情報入力シート!M144)</f>
        <v/>
      </c>
      <c r="K107" s="422" t="str">
        <f>IF(基本情報入力シート!R144="","",基本情報入力シート!R144)</f>
        <v/>
      </c>
      <c r="L107" s="422" t="str">
        <f>IF(基本情報入力シート!W144="","",基本情報入力シート!W144)</f>
        <v/>
      </c>
      <c r="M107" s="423" t="str">
        <f>IF(基本情報入力シート!X144="","",基本情報入力シート!X144)</f>
        <v/>
      </c>
      <c r="N107" s="424" t="str">
        <f>IF(基本情報入力シート!Y144="","",基本情報入力シート!Y144)</f>
        <v/>
      </c>
      <c r="O107" s="109"/>
      <c r="P107" s="110"/>
      <c r="Q107" s="111"/>
      <c r="R107" s="112"/>
      <c r="S107" s="103"/>
      <c r="T107" s="416" t="str">
        <f>IFERROR(S107*VLOOKUP(AE107,【参考】数式用3!$AD$3:$BA$14,MATCH(N107,【参考】数式用3!$AD$2:$BA$2,0)),"")</f>
        <v/>
      </c>
      <c r="U107" s="113"/>
      <c r="V107" s="104"/>
      <c r="W107" s="123"/>
      <c r="X107" s="1002" t="str">
        <f>IFERROR(V107*VLOOKUP(AF107,【参考】数式用3!$AD$15:$BA$23,MATCH(N107,【参考】数式用3!$AD$2:$BA$2,0)),"")</f>
        <v/>
      </c>
      <c r="Y107" s="1003"/>
      <c r="Z107" s="114"/>
      <c r="AA107" s="105"/>
      <c r="AB107" s="425" t="str">
        <f>IFERROR(AA107*VLOOKUP(AG107,【参考】数式用3!$AD$24:$BA$27,MATCH(N107,【参考】数式用3!$AD$2:$BA$2,0)),"")</f>
        <v/>
      </c>
      <c r="AC107" s="116"/>
      <c r="AD107" s="417" t="str">
        <f t="shared" si="7"/>
        <v/>
      </c>
      <c r="AE107" s="418" t="str">
        <f t="shared" si="8"/>
        <v/>
      </c>
      <c r="AF107" s="418" t="str">
        <f t="shared" si="9"/>
        <v/>
      </c>
      <c r="AG107" s="418" t="str">
        <f t="shared" si="10"/>
        <v/>
      </c>
    </row>
    <row r="108" spans="1:33" ht="24.9" customHeight="1">
      <c r="A108" s="420">
        <v>93</v>
      </c>
      <c r="B108" s="923" t="str">
        <f>IF(基本情報入力シート!C145="","",基本情報入力シート!C145)</f>
        <v/>
      </c>
      <c r="C108" s="924"/>
      <c r="D108" s="924"/>
      <c r="E108" s="924"/>
      <c r="F108" s="924"/>
      <c r="G108" s="924"/>
      <c r="H108" s="924"/>
      <c r="I108" s="925"/>
      <c r="J108" s="421" t="str">
        <f>IF(基本情報入力シート!M145="","",基本情報入力シート!M145)</f>
        <v/>
      </c>
      <c r="K108" s="422" t="str">
        <f>IF(基本情報入力シート!R145="","",基本情報入力シート!R145)</f>
        <v/>
      </c>
      <c r="L108" s="422" t="str">
        <f>IF(基本情報入力シート!W145="","",基本情報入力シート!W145)</f>
        <v/>
      </c>
      <c r="M108" s="423" t="str">
        <f>IF(基本情報入力シート!X145="","",基本情報入力シート!X145)</f>
        <v/>
      </c>
      <c r="N108" s="424" t="str">
        <f>IF(基本情報入力シート!Y145="","",基本情報入力シート!Y145)</f>
        <v/>
      </c>
      <c r="O108" s="109"/>
      <c r="P108" s="110"/>
      <c r="Q108" s="111"/>
      <c r="R108" s="112"/>
      <c r="S108" s="103"/>
      <c r="T108" s="416" t="str">
        <f>IFERROR(S108*VLOOKUP(AE108,【参考】数式用3!$AD$3:$BA$14,MATCH(N108,【参考】数式用3!$AD$2:$BA$2,0)),"")</f>
        <v/>
      </c>
      <c r="U108" s="113"/>
      <c r="V108" s="104"/>
      <c r="W108" s="123"/>
      <c r="X108" s="1002" t="str">
        <f>IFERROR(V108*VLOOKUP(AF108,【参考】数式用3!$AD$15:$BA$23,MATCH(N108,【参考】数式用3!$AD$2:$BA$2,0)),"")</f>
        <v/>
      </c>
      <c r="Y108" s="1003"/>
      <c r="Z108" s="114"/>
      <c r="AA108" s="105"/>
      <c r="AB108" s="425" t="str">
        <f>IFERROR(AA108*VLOOKUP(AG108,【参考】数式用3!$AD$24:$BA$27,MATCH(N108,【参考】数式用3!$AD$2:$BA$2,0)),"")</f>
        <v/>
      </c>
      <c r="AC108" s="116"/>
      <c r="AD108" s="417" t="str">
        <f t="shared" si="7"/>
        <v/>
      </c>
      <c r="AE108" s="418" t="str">
        <f t="shared" si="8"/>
        <v/>
      </c>
      <c r="AF108" s="418" t="str">
        <f t="shared" si="9"/>
        <v/>
      </c>
      <c r="AG108" s="418" t="str">
        <f t="shared" si="10"/>
        <v/>
      </c>
    </row>
    <row r="109" spans="1:33" ht="24.9" customHeight="1">
      <c r="A109" s="420">
        <v>94</v>
      </c>
      <c r="B109" s="923" t="str">
        <f>IF(基本情報入力シート!C146="","",基本情報入力シート!C146)</f>
        <v/>
      </c>
      <c r="C109" s="924"/>
      <c r="D109" s="924"/>
      <c r="E109" s="924"/>
      <c r="F109" s="924"/>
      <c r="G109" s="924"/>
      <c r="H109" s="924"/>
      <c r="I109" s="925"/>
      <c r="J109" s="421" t="str">
        <f>IF(基本情報入力シート!M146="","",基本情報入力シート!M146)</f>
        <v/>
      </c>
      <c r="K109" s="422" t="str">
        <f>IF(基本情報入力シート!R146="","",基本情報入力シート!R146)</f>
        <v/>
      </c>
      <c r="L109" s="422" t="str">
        <f>IF(基本情報入力シート!W146="","",基本情報入力シート!W146)</f>
        <v/>
      </c>
      <c r="M109" s="423" t="str">
        <f>IF(基本情報入力シート!X146="","",基本情報入力シート!X146)</f>
        <v/>
      </c>
      <c r="N109" s="424" t="str">
        <f>IF(基本情報入力シート!Y146="","",基本情報入力シート!Y146)</f>
        <v/>
      </c>
      <c r="O109" s="109"/>
      <c r="P109" s="110"/>
      <c r="Q109" s="111"/>
      <c r="R109" s="112"/>
      <c r="S109" s="103"/>
      <c r="T109" s="416" t="str">
        <f>IFERROR(S109*VLOOKUP(AE109,【参考】数式用3!$AD$3:$BA$14,MATCH(N109,【参考】数式用3!$AD$2:$BA$2,0)),"")</f>
        <v/>
      </c>
      <c r="U109" s="113"/>
      <c r="V109" s="104"/>
      <c r="W109" s="123"/>
      <c r="X109" s="1002" t="str">
        <f>IFERROR(V109*VLOOKUP(AF109,【参考】数式用3!$AD$15:$BA$23,MATCH(N109,【参考】数式用3!$AD$2:$BA$2,0)),"")</f>
        <v/>
      </c>
      <c r="Y109" s="1003"/>
      <c r="Z109" s="114"/>
      <c r="AA109" s="105"/>
      <c r="AB109" s="425" t="str">
        <f>IFERROR(AA109*VLOOKUP(AG109,【参考】数式用3!$AD$24:$BA$27,MATCH(N109,【参考】数式用3!$AD$2:$BA$2,0)),"")</f>
        <v/>
      </c>
      <c r="AC109" s="116"/>
      <c r="AD109" s="417" t="str">
        <f t="shared" si="7"/>
        <v/>
      </c>
      <c r="AE109" s="418" t="str">
        <f t="shared" si="8"/>
        <v/>
      </c>
      <c r="AF109" s="418" t="str">
        <f t="shared" si="9"/>
        <v/>
      </c>
      <c r="AG109" s="418" t="str">
        <f t="shared" si="10"/>
        <v/>
      </c>
    </row>
    <row r="110" spans="1:33" ht="24.9" customHeight="1">
      <c r="A110" s="420">
        <v>95</v>
      </c>
      <c r="B110" s="923" t="str">
        <f>IF(基本情報入力シート!C147="","",基本情報入力シート!C147)</f>
        <v/>
      </c>
      <c r="C110" s="924"/>
      <c r="D110" s="924"/>
      <c r="E110" s="924"/>
      <c r="F110" s="924"/>
      <c r="G110" s="924"/>
      <c r="H110" s="924"/>
      <c r="I110" s="925"/>
      <c r="J110" s="421" t="str">
        <f>IF(基本情報入力シート!M147="","",基本情報入力シート!M147)</f>
        <v/>
      </c>
      <c r="K110" s="422" t="str">
        <f>IF(基本情報入力シート!R147="","",基本情報入力シート!R147)</f>
        <v/>
      </c>
      <c r="L110" s="422" t="str">
        <f>IF(基本情報入力シート!W147="","",基本情報入力シート!W147)</f>
        <v/>
      </c>
      <c r="M110" s="423" t="str">
        <f>IF(基本情報入力シート!X147="","",基本情報入力シート!X147)</f>
        <v/>
      </c>
      <c r="N110" s="424" t="str">
        <f>IF(基本情報入力シート!Y147="","",基本情報入力シート!Y147)</f>
        <v/>
      </c>
      <c r="O110" s="109"/>
      <c r="P110" s="110"/>
      <c r="Q110" s="111"/>
      <c r="R110" s="112"/>
      <c r="S110" s="103"/>
      <c r="T110" s="416" t="str">
        <f>IFERROR(S110*VLOOKUP(AE110,【参考】数式用3!$AD$3:$BA$14,MATCH(N110,【参考】数式用3!$AD$2:$BA$2,0)),"")</f>
        <v/>
      </c>
      <c r="U110" s="113"/>
      <c r="V110" s="104"/>
      <c r="W110" s="123"/>
      <c r="X110" s="1002" t="str">
        <f>IFERROR(V110*VLOOKUP(AF110,【参考】数式用3!$AD$15:$BA$23,MATCH(N110,【参考】数式用3!$AD$2:$BA$2,0)),"")</f>
        <v/>
      </c>
      <c r="Y110" s="1003"/>
      <c r="Z110" s="114"/>
      <c r="AA110" s="105"/>
      <c r="AB110" s="425" t="str">
        <f>IFERROR(AA110*VLOOKUP(AG110,【参考】数式用3!$AD$24:$BA$27,MATCH(N110,【参考】数式用3!$AD$2:$BA$2,0)),"")</f>
        <v/>
      </c>
      <c r="AC110" s="116"/>
      <c r="AD110" s="417" t="str">
        <f t="shared" si="7"/>
        <v/>
      </c>
      <c r="AE110" s="418" t="str">
        <f t="shared" si="8"/>
        <v/>
      </c>
      <c r="AF110" s="418" t="str">
        <f t="shared" si="9"/>
        <v/>
      </c>
      <c r="AG110" s="418" t="str">
        <f t="shared" si="10"/>
        <v/>
      </c>
    </row>
    <row r="111" spans="1:33" ht="24.9" customHeight="1">
      <c r="A111" s="420">
        <v>96</v>
      </c>
      <c r="B111" s="923" t="str">
        <f>IF(基本情報入力シート!C148="","",基本情報入力シート!C148)</f>
        <v/>
      </c>
      <c r="C111" s="924"/>
      <c r="D111" s="924"/>
      <c r="E111" s="924"/>
      <c r="F111" s="924"/>
      <c r="G111" s="924"/>
      <c r="H111" s="924"/>
      <c r="I111" s="925"/>
      <c r="J111" s="421" t="str">
        <f>IF(基本情報入力シート!M148="","",基本情報入力シート!M148)</f>
        <v/>
      </c>
      <c r="K111" s="422" t="str">
        <f>IF(基本情報入力シート!R148="","",基本情報入力シート!R148)</f>
        <v/>
      </c>
      <c r="L111" s="422" t="str">
        <f>IF(基本情報入力シート!W148="","",基本情報入力シート!W148)</f>
        <v/>
      </c>
      <c r="M111" s="423" t="str">
        <f>IF(基本情報入力シート!X148="","",基本情報入力シート!X148)</f>
        <v/>
      </c>
      <c r="N111" s="424" t="str">
        <f>IF(基本情報入力シート!Y148="","",基本情報入力シート!Y148)</f>
        <v/>
      </c>
      <c r="O111" s="109"/>
      <c r="P111" s="110"/>
      <c r="Q111" s="111"/>
      <c r="R111" s="112"/>
      <c r="S111" s="103"/>
      <c r="T111" s="416" t="str">
        <f>IFERROR(S111*VLOOKUP(AE111,【参考】数式用3!$AD$3:$BA$14,MATCH(N111,【参考】数式用3!$AD$2:$BA$2,0)),"")</f>
        <v/>
      </c>
      <c r="U111" s="113"/>
      <c r="V111" s="104"/>
      <c r="W111" s="123"/>
      <c r="X111" s="1002" t="str">
        <f>IFERROR(V111*VLOOKUP(AF111,【参考】数式用3!$AD$15:$BA$23,MATCH(N111,【参考】数式用3!$AD$2:$BA$2,0)),"")</f>
        <v/>
      </c>
      <c r="Y111" s="1003"/>
      <c r="Z111" s="114"/>
      <c r="AA111" s="105"/>
      <c r="AB111" s="425" t="str">
        <f>IFERROR(AA111*VLOOKUP(AG111,【参考】数式用3!$AD$24:$BA$27,MATCH(N111,【参考】数式用3!$AD$2:$BA$2,0)),"")</f>
        <v/>
      </c>
      <c r="AC111" s="116"/>
      <c r="AD111" s="417" t="str">
        <f t="shared" si="7"/>
        <v/>
      </c>
      <c r="AE111" s="418" t="str">
        <f t="shared" si="8"/>
        <v/>
      </c>
      <c r="AF111" s="418" t="str">
        <f t="shared" si="9"/>
        <v/>
      </c>
      <c r="AG111" s="418" t="str">
        <f t="shared" si="10"/>
        <v/>
      </c>
    </row>
    <row r="112" spans="1:33" ht="24.9" customHeight="1">
      <c r="A112" s="420">
        <v>97</v>
      </c>
      <c r="B112" s="923" t="str">
        <f>IF(基本情報入力シート!C149="","",基本情報入力シート!C149)</f>
        <v/>
      </c>
      <c r="C112" s="924"/>
      <c r="D112" s="924"/>
      <c r="E112" s="924"/>
      <c r="F112" s="924"/>
      <c r="G112" s="924"/>
      <c r="H112" s="924"/>
      <c r="I112" s="925"/>
      <c r="J112" s="421" t="str">
        <f>IF(基本情報入力シート!M149="","",基本情報入力シート!M149)</f>
        <v/>
      </c>
      <c r="K112" s="422" t="str">
        <f>IF(基本情報入力シート!R149="","",基本情報入力シート!R149)</f>
        <v/>
      </c>
      <c r="L112" s="422" t="str">
        <f>IF(基本情報入力シート!W149="","",基本情報入力シート!W149)</f>
        <v/>
      </c>
      <c r="M112" s="423" t="str">
        <f>IF(基本情報入力シート!X149="","",基本情報入力シート!X149)</f>
        <v/>
      </c>
      <c r="N112" s="424" t="str">
        <f>IF(基本情報入力シート!Y149="","",基本情報入力シート!Y149)</f>
        <v/>
      </c>
      <c r="O112" s="109"/>
      <c r="P112" s="110"/>
      <c r="Q112" s="111"/>
      <c r="R112" s="112"/>
      <c r="S112" s="103"/>
      <c r="T112" s="416" t="str">
        <f>IFERROR(S112*VLOOKUP(AE112,【参考】数式用3!$AD$3:$BA$14,MATCH(N112,【参考】数式用3!$AD$2:$BA$2,0)),"")</f>
        <v/>
      </c>
      <c r="U112" s="113"/>
      <c r="V112" s="104"/>
      <c r="W112" s="123"/>
      <c r="X112" s="1002" t="str">
        <f>IFERROR(V112*VLOOKUP(AF112,【参考】数式用3!$AD$15:$BA$23,MATCH(N112,【参考】数式用3!$AD$2:$BA$2,0)),"")</f>
        <v/>
      </c>
      <c r="Y112" s="1003"/>
      <c r="Z112" s="114"/>
      <c r="AA112" s="105"/>
      <c r="AB112" s="425" t="str">
        <f>IFERROR(AA112*VLOOKUP(AG112,【参考】数式用3!$AD$24:$BA$27,MATCH(N112,【参考】数式用3!$AD$2:$BA$2,0)),"")</f>
        <v/>
      </c>
      <c r="AC112" s="116"/>
      <c r="AD112" s="417" t="str">
        <f t="shared" si="7"/>
        <v/>
      </c>
      <c r="AE112" s="418" t="str">
        <f t="shared" si="8"/>
        <v/>
      </c>
      <c r="AF112" s="418" t="str">
        <f t="shared" si="9"/>
        <v/>
      </c>
      <c r="AG112" s="418" t="str">
        <f t="shared" si="10"/>
        <v/>
      </c>
    </row>
    <row r="113" spans="1:33" ht="24.9" customHeight="1">
      <c r="A113" s="420">
        <v>98</v>
      </c>
      <c r="B113" s="923" t="str">
        <f>IF(基本情報入力シート!C150="","",基本情報入力シート!C150)</f>
        <v/>
      </c>
      <c r="C113" s="924"/>
      <c r="D113" s="924"/>
      <c r="E113" s="924"/>
      <c r="F113" s="924"/>
      <c r="G113" s="924"/>
      <c r="H113" s="924"/>
      <c r="I113" s="925"/>
      <c r="J113" s="421" t="str">
        <f>IF(基本情報入力シート!M150="","",基本情報入力シート!M150)</f>
        <v/>
      </c>
      <c r="K113" s="422" t="str">
        <f>IF(基本情報入力シート!R150="","",基本情報入力シート!R150)</f>
        <v/>
      </c>
      <c r="L113" s="422" t="str">
        <f>IF(基本情報入力シート!W150="","",基本情報入力シート!W150)</f>
        <v/>
      </c>
      <c r="M113" s="423" t="str">
        <f>IF(基本情報入力シート!X150="","",基本情報入力シート!X150)</f>
        <v/>
      </c>
      <c r="N113" s="424" t="str">
        <f>IF(基本情報入力シート!Y150="","",基本情報入力シート!Y150)</f>
        <v/>
      </c>
      <c r="O113" s="109"/>
      <c r="P113" s="110"/>
      <c r="Q113" s="111"/>
      <c r="R113" s="112"/>
      <c r="S113" s="103"/>
      <c r="T113" s="416" t="str">
        <f>IFERROR(S113*VLOOKUP(AE113,【参考】数式用3!$AD$3:$BA$14,MATCH(N113,【参考】数式用3!$AD$2:$BA$2,0)),"")</f>
        <v/>
      </c>
      <c r="U113" s="113"/>
      <c r="V113" s="104"/>
      <c r="W113" s="123"/>
      <c r="X113" s="1002" t="str">
        <f>IFERROR(V113*VLOOKUP(AF113,【参考】数式用3!$AD$15:$BA$23,MATCH(N113,【参考】数式用3!$AD$2:$BA$2,0)),"")</f>
        <v/>
      </c>
      <c r="Y113" s="1003"/>
      <c r="Z113" s="114"/>
      <c r="AA113" s="105"/>
      <c r="AB113" s="425" t="str">
        <f>IFERROR(AA113*VLOOKUP(AG113,【参考】数式用3!$AD$24:$BA$27,MATCH(N113,【参考】数式用3!$AD$2:$BA$2,0)),"")</f>
        <v/>
      </c>
      <c r="AC113" s="116"/>
      <c r="AD113" s="417" t="str">
        <f t="shared" si="7"/>
        <v/>
      </c>
      <c r="AE113" s="418" t="str">
        <f t="shared" si="8"/>
        <v/>
      </c>
      <c r="AF113" s="418" t="str">
        <f t="shared" si="9"/>
        <v/>
      </c>
      <c r="AG113" s="418" t="str">
        <f t="shared" si="10"/>
        <v/>
      </c>
    </row>
    <row r="114" spans="1:33" ht="24.9" customHeight="1">
      <c r="A114" s="420">
        <v>99</v>
      </c>
      <c r="B114" s="923" t="str">
        <f>IF(基本情報入力シート!C151="","",基本情報入力シート!C151)</f>
        <v/>
      </c>
      <c r="C114" s="924"/>
      <c r="D114" s="924"/>
      <c r="E114" s="924"/>
      <c r="F114" s="924"/>
      <c r="G114" s="924"/>
      <c r="H114" s="924"/>
      <c r="I114" s="925"/>
      <c r="J114" s="421" t="str">
        <f>IF(基本情報入力シート!M151="","",基本情報入力シート!M151)</f>
        <v/>
      </c>
      <c r="K114" s="422" t="str">
        <f>IF(基本情報入力シート!R151="","",基本情報入力シート!R151)</f>
        <v/>
      </c>
      <c r="L114" s="422" t="str">
        <f>IF(基本情報入力シート!W151="","",基本情報入力シート!W151)</f>
        <v/>
      </c>
      <c r="M114" s="423" t="str">
        <f>IF(基本情報入力シート!X151="","",基本情報入力シート!X151)</f>
        <v/>
      </c>
      <c r="N114" s="424" t="str">
        <f>IF(基本情報入力シート!Y151="","",基本情報入力シート!Y151)</f>
        <v/>
      </c>
      <c r="O114" s="109"/>
      <c r="P114" s="110"/>
      <c r="Q114" s="111"/>
      <c r="R114" s="112"/>
      <c r="S114" s="103"/>
      <c r="T114" s="416" t="str">
        <f>IFERROR(S114*VLOOKUP(AE114,【参考】数式用3!$AD$3:$BA$14,MATCH(N114,【参考】数式用3!$AD$2:$BA$2,0)),"")</f>
        <v/>
      </c>
      <c r="U114" s="113"/>
      <c r="V114" s="104"/>
      <c r="W114" s="123"/>
      <c r="X114" s="1002" t="str">
        <f>IFERROR(V114*VLOOKUP(AF114,【参考】数式用3!$AD$15:$BA$23,MATCH(N114,【参考】数式用3!$AD$2:$BA$2,0)),"")</f>
        <v/>
      </c>
      <c r="Y114" s="1003"/>
      <c r="Z114" s="114"/>
      <c r="AA114" s="105"/>
      <c r="AB114" s="425" t="str">
        <f>IFERROR(AA114*VLOOKUP(AG114,【参考】数式用3!$AD$24:$BA$27,MATCH(N114,【参考】数式用3!$AD$2:$BA$2,0)),"")</f>
        <v/>
      </c>
      <c r="AC114" s="116"/>
      <c r="AD114" s="417" t="str">
        <f t="shared" si="7"/>
        <v/>
      </c>
      <c r="AE114" s="418" t="str">
        <f t="shared" si="8"/>
        <v/>
      </c>
      <c r="AF114" s="418" t="str">
        <f t="shared" si="9"/>
        <v/>
      </c>
      <c r="AG114" s="418" t="str">
        <f t="shared" si="10"/>
        <v/>
      </c>
    </row>
    <row r="115" spans="1:33" ht="24.9" customHeight="1">
      <c r="A115" s="420">
        <v>100</v>
      </c>
      <c r="B115" s="923" t="str">
        <f>IF(基本情報入力シート!C152="","",基本情報入力シート!C152)</f>
        <v/>
      </c>
      <c r="C115" s="924"/>
      <c r="D115" s="924"/>
      <c r="E115" s="924"/>
      <c r="F115" s="924"/>
      <c r="G115" s="924"/>
      <c r="H115" s="924"/>
      <c r="I115" s="925"/>
      <c r="J115" s="422" t="str">
        <f>IF(基本情報入力シート!M152="","",基本情報入力シート!M152)</f>
        <v/>
      </c>
      <c r="K115" s="422" t="str">
        <f>IF(基本情報入力シート!R152="","",基本情報入力シート!R152)</f>
        <v/>
      </c>
      <c r="L115" s="422" t="str">
        <f>IF(基本情報入力シート!W152="","",基本情報入力シート!W152)</f>
        <v/>
      </c>
      <c r="M115" s="437" t="str">
        <f>IF(基本情報入力シート!X152="","",基本情報入力シート!X152)</f>
        <v/>
      </c>
      <c r="N115" s="438" t="str">
        <f>IF(基本情報入力シート!Y152="","",基本情報入力シート!Y152)</f>
        <v/>
      </c>
      <c r="O115" s="109"/>
      <c r="P115" s="110"/>
      <c r="Q115" s="111"/>
      <c r="R115" s="109"/>
      <c r="S115" s="439"/>
      <c r="T115" s="440" t="str">
        <f>IFERROR(S115*VLOOKUP(AE115,【参考】数式用3!$AD$3:$BA$14,MATCH(N115,【参考】数式用3!$AD$2:$BA$2,0)),"")</f>
        <v/>
      </c>
      <c r="U115" s="441"/>
      <c r="V115" s="123"/>
      <c r="W115" s="123"/>
      <c r="X115" s="1002" t="str">
        <f>IFERROR(V115*VLOOKUP(AF115,【参考】数式用3!$AD$15:$BA$23,MATCH(N115,【参考】数式用3!$AD$2:$BA$2,0)),"")</f>
        <v/>
      </c>
      <c r="Y115" s="1003"/>
      <c r="Z115" s="442"/>
      <c r="AA115" s="443"/>
      <c r="AB115" s="425" t="str">
        <f>IFERROR(AA115*VLOOKUP(AG115,【参考】数式用3!$AD$24:$BA$27,MATCH(N115,【参考】数式用3!$AD$2:$BA$2,0)),"")</f>
        <v/>
      </c>
      <c r="AC115" s="116"/>
      <c r="AD115" s="417" t="str">
        <f t="shared" si="7"/>
        <v/>
      </c>
      <c r="AE115" s="418" t="str">
        <f t="shared" si="8"/>
        <v/>
      </c>
      <c r="AF115" s="418" t="str">
        <f t="shared" si="9"/>
        <v/>
      </c>
      <c r="AG115" s="418" t="str">
        <f t="shared" si="10"/>
        <v/>
      </c>
    </row>
  </sheetData>
  <sheetProtection algorithmName="SHA-512" hashValue="TLG0Ytb8O1eflnruPNbZs8PyIpUia5nh1D0m33ETeRcXC4qq3TUmmbt8PHzM1ASUMb/+CGVbtsXJ9R9rvsspZw==" saltValue="g2/2I5zG2k2e0kh40WJKnw==" spinCount="100000" sheet="1" formatCells="0" formatColumns="0" formatRows="0" sort="0" autoFilter="0"/>
  <autoFilter ref="B15:N15" xr:uid="{00000000-0001-0000-0300-000000000000}">
    <filterColumn colId="0" showButton="0"/>
    <filterColumn colId="1" showButton="0"/>
    <filterColumn colId="2" showButton="0"/>
    <filterColumn colId="3" showButton="0"/>
    <filterColumn colId="4" showButton="0"/>
    <filterColumn colId="5" showButton="0"/>
    <filterColumn colId="6" showButton="0"/>
  </autoFilter>
  <mergeCells count="243">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60:Y60"/>
    <mergeCell ref="X61:Y61"/>
    <mergeCell ref="X62:Y62"/>
    <mergeCell ref="X63:Y63"/>
    <mergeCell ref="X64:Y64"/>
    <mergeCell ref="X65:Y65"/>
    <mergeCell ref="X66:Y66"/>
    <mergeCell ref="X67:Y67"/>
    <mergeCell ref="X68:Y68"/>
    <mergeCell ref="X69:Y69"/>
    <mergeCell ref="X70:Y70"/>
    <mergeCell ref="X71:Y71"/>
    <mergeCell ref="X72:Y72"/>
    <mergeCell ref="X73:Y73"/>
    <mergeCell ref="X74:Y74"/>
    <mergeCell ref="X75:Y75"/>
    <mergeCell ref="X76:Y76"/>
    <mergeCell ref="X77:Y77"/>
    <mergeCell ref="X58:Y58"/>
    <mergeCell ref="X59:Y59"/>
    <mergeCell ref="X42:Y42"/>
    <mergeCell ref="X43:Y43"/>
    <mergeCell ref="X44:Y44"/>
    <mergeCell ref="X45:Y45"/>
    <mergeCell ref="X46:Y46"/>
    <mergeCell ref="X47:Y47"/>
    <mergeCell ref="X48:Y48"/>
    <mergeCell ref="X49:Y49"/>
    <mergeCell ref="X50:Y50"/>
    <mergeCell ref="X31:Y31"/>
    <mergeCell ref="X32:Y32"/>
    <mergeCell ref="X51:Y51"/>
    <mergeCell ref="X52:Y52"/>
    <mergeCell ref="X53:Y53"/>
    <mergeCell ref="X54:Y54"/>
    <mergeCell ref="X55:Y55"/>
    <mergeCell ref="X56:Y56"/>
    <mergeCell ref="X57:Y57"/>
    <mergeCell ref="B58:I58"/>
    <mergeCell ref="B59:I59"/>
    <mergeCell ref="B60:I60"/>
    <mergeCell ref="B61:I61"/>
    <mergeCell ref="B62:I62"/>
    <mergeCell ref="B77:I77"/>
    <mergeCell ref="B68:I68"/>
    <mergeCell ref="B69:I69"/>
    <mergeCell ref="B70:I70"/>
    <mergeCell ref="B71:I71"/>
    <mergeCell ref="B72:I7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94:I94"/>
    <mergeCell ref="B88:I88"/>
    <mergeCell ref="B89:I89"/>
    <mergeCell ref="B90:I90"/>
    <mergeCell ref="B91:I91"/>
    <mergeCell ref="B92:I92"/>
    <mergeCell ref="B83:I83"/>
    <mergeCell ref="B84:I84"/>
    <mergeCell ref="B85:I85"/>
    <mergeCell ref="B86:I86"/>
    <mergeCell ref="B87:I87"/>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O13:O15"/>
    <mergeCell ref="P13:P15"/>
    <mergeCell ref="Q13:Q15"/>
    <mergeCell ref="B6:M6"/>
    <mergeCell ref="B18:I18"/>
    <mergeCell ref="B19:I19"/>
    <mergeCell ref="B20:I20"/>
    <mergeCell ref="B21:I21"/>
    <mergeCell ref="B11:X11"/>
    <mergeCell ref="X8:AB9"/>
    <mergeCell ref="W8:W9"/>
    <mergeCell ref="S8:U8"/>
    <mergeCell ref="S9:U9"/>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s>
  <phoneticPr fontId="8"/>
  <conditionalFormatting sqref="W8">
    <cfRule type="expression" dxfId="45" priority="40">
      <formula>$W$8="○"</formula>
    </cfRule>
  </conditionalFormatting>
  <conditionalFormatting sqref="X8">
    <cfRule type="expression" dxfId="44" priority="38">
      <formula>$W$8&lt;&gt;"×"</formula>
    </cfRule>
  </conditionalFormatting>
  <conditionalFormatting sqref="V27:V116">
    <cfRule type="expression" dxfId="43" priority="37">
      <formula>OR(U27="特定加算なし",U27="")</formula>
    </cfRule>
  </conditionalFormatting>
  <conditionalFormatting sqref="AA27:AA116">
    <cfRule type="expression" dxfId="42" priority="34">
      <formula>OR(Z27="ベア加算なし",Z27="")</formula>
    </cfRule>
  </conditionalFormatting>
  <conditionalFormatting sqref="S27:S116">
    <cfRule type="expression" dxfId="41" priority="31">
      <formula>R27=""</formula>
    </cfRule>
  </conditionalFormatting>
  <conditionalFormatting sqref="W27:W116">
    <cfRule type="expression" dxfId="40" priority="30">
      <formula>OR(OR(U27="特定加算なし",U27=""),OR(N27="訪問型サービス（総合事業）",N27="通所型サービス（総合事業）",N27="（介護予防）短期入所生活介護",N27="（介護予防）短期入所療養介護（老健）",N27="（介護予防）短期入所療養介護 （病院等（老健以外）)",N27="（介護予防）短期入所療養介護（医療院）"))</formula>
    </cfRule>
  </conditionalFormatting>
  <conditionalFormatting sqref="R116 O116 Z27:Z116 O27:R115 U27:U116 R16:R17">
    <cfRule type="expression" dxfId="39" priority="29">
      <formula>$N16=""</formula>
    </cfRule>
  </conditionalFormatting>
  <conditionalFormatting sqref="AC16:AC115">
    <cfRule type="expression" dxfId="38" priority="20">
      <formula>AND(AB16&lt;&gt;"",AB16&lt;&gt;0)</formula>
    </cfRule>
  </conditionalFormatting>
  <conditionalFormatting sqref="S16:S17">
    <cfRule type="expression" dxfId="37" priority="18">
      <formula>R16=""</formula>
    </cfRule>
  </conditionalFormatting>
  <conditionalFormatting sqref="O16:Q26">
    <cfRule type="expression" dxfId="36" priority="13">
      <formula>$N16=""</formula>
    </cfRule>
  </conditionalFormatting>
  <conditionalFormatting sqref="R18:R26">
    <cfRule type="expression" dxfId="35" priority="12">
      <formula>$N18=""</formula>
    </cfRule>
  </conditionalFormatting>
  <conditionalFormatting sqref="S23:S25">
    <cfRule type="expression" dxfId="34" priority="11">
      <formula>R23=""</formula>
    </cfRule>
  </conditionalFormatting>
  <conditionalFormatting sqref="S18:S21">
    <cfRule type="expression" dxfId="33" priority="10">
      <formula>R18=""</formula>
    </cfRule>
  </conditionalFormatting>
  <conditionalFormatting sqref="S22">
    <cfRule type="expression" dxfId="32" priority="9">
      <formula>R22=""</formula>
    </cfRule>
  </conditionalFormatting>
  <conditionalFormatting sqref="S26">
    <cfRule type="expression" dxfId="31" priority="8">
      <formula>R26=""</formula>
    </cfRule>
  </conditionalFormatting>
  <conditionalFormatting sqref="U16:U26">
    <cfRule type="expression" dxfId="30" priority="7">
      <formula>$N16=""</formula>
    </cfRule>
  </conditionalFormatting>
  <conditionalFormatting sqref="V23:V26">
    <cfRule type="expression" dxfId="29" priority="6">
      <formula>OR(U23="特定加算なし",U23="")</formula>
    </cfRule>
  </conditionalFormatting>
  <conditionalFormatting sqref="W16:W26">
    <cfRule type="expression" dxfId="28" priority="5">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V16:V22">
    <cfRule type="expression" dxfId="27" priority="4">
      <formula>OR(U16="特定加算なし",U16="")</formula>
    </cfRule>
  </conditionalFormatting>
  <conditionalFormatting sqref="AA19:AA26">
    <cfRule type="expression" dxfId="26" priority="3">
      <formula>OR(Z19="ベア加算なし",Z19="")</formula>
    </cfRule>
  </conditionalFormatting>
  <conditionalFormatting sqref="Z16:Z26">
    <cfRule type="expression" dxfId="25" priority="2">
      <formula>$N16=""</formula>
    </cfRule>
  </conditionalFormatting>
  <conditionalFormatting sqref="AA16:AA18">
    <cfRule type="expression" dxfId="24" priority="1">
      <formula>OR(Z16="ベア加算なし",Z16="")</formula>
    </cfRule>
  </conditionalFormatting>
  <dataValidations count="2">
    <dataValidation imeMode="halfAlpha" allowBlank="1" showInputMessage="1" showErrorMessage="1" sqref="B16:B115" xr:uid="{00000000-0002-0000-0300-000002000000}"/>
    <dataValidation type="whole" operator="greaterThanOrEqual" allowBlank="1" showInputMessage="1" showErrorMessage="1" prompt="要件を満たす職員数を記入してください。" sqref="W16:W115" xr:uid="{5C738D3A-E765-4EBF-875D-9CB8A56645D7}">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DC1CD7C8-CA2D-45F0-956A-C5146E2DDC30}">
          <x14:formula1>
            <xm:f>【参考】数式用!$B$4:$D$4</xm:f>
          </x14:formula1>
          <xm:sqref>R16:R115</xm:sqref>
        </x14:dataValidation>
        <x14:dataValidation type="list" allowBlank="1" showInputMessage="1" showErrorMessage="1" xr:uid="{1C82B924-22D6-4E0C-BEF9-139C4D7F9FF9}">
          <x14:formula1>
            <xm:f>【参考】数式用!$F$4:$H$4</xm:f>
          </x14:formula1>
          <xm:sqref>U16:U115 P16:P115</xm:sqref>
        </x14:dataValidation>
        <x14:dataValidation type="list" allowBlank="1" showInputMessage="1" showErrorMessage="1" xr:uid="{7B6681E4-3FA1-47DD-A350-9170C7BD7BDF}">
          <x14:formula1>
            <xm:f>【参考】数式用!$I$4:$J$4</xm:f>
          </x14:formula1>
          <xm:sqref>Z16:Z115 Q16:Q115</xm:sqref>
        </x14:dataValidation>
        <x14:dataValidation type="list" allowBlank="1" showInputMessage="1" showErrorMessage="1" xr:uid="{49D4E705-4350-492F-A1F6-E88F8C1EF676}">
          <x14:formula1>
            <xm:f>【参考】数式用!$B$4:$E$4</xm:f>
          </x14:formula1>
          <xm:sqref>O16:O115</xm:sqref>
        </x14:dataValidation>
        <x14:dataValidation type="list" allowBlank="1" showInputMessage="1" showErrorMessage="1" xr:uid="{3B4957B1-83B8-49FD-A52D-436FA37548B9}">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O113"/>
  <sheetViews>
    <sheetView view="pageBreakPreview" zoomScale="101" zoomScaleNormal="120" zoomScaleSheetLayoutView="100" workbookViewId="0">
      <selection activeCell="R22" sqref="R22"/>
    </sheetView>
  </sheetViews>
  <sheetFormatPr defaultColWidth="9" defaultRowHeight="13.2"/>
  <cols>
    <col min="1" max="1" width="4.77734375" customWidth="1"/>
    <col min="2" max="9" width="1.44140625" customWidth="1"/>
    <col min="10" max="10" width="17.44140625" customWidth="1"/>
    <col min="11" max="11" width="8.109375" customWidth="1"/>
    <col min="12" max="12" width="10.109375" customWidth="1"/>
    <col min="13" max="13" width="19.33203125" customWidth="1"/>
    <col min="14" max="14" width="19.44140625" customWidth="1"/>
    <col min="15" max="15" width="13.33203125" customWidth="1"/>
    <col min="16" max="16" width="4.109375" customWidth="1"/>
    <col min="17" max="17" width="6" customWidth="1"/>
    <col min="18" max="18" width="10.6640625" customWidth="1"/>
    <col min="19" max="19" width="7" style="367" customWidth="1"/>
    <col min="20" max="20" width="7.109375" customWidth="1"/>
    <col min="21" max="21" width="5.109375" customWidth="1"/>
    <col min="22" max="22" width="11.77734375" customWidth="1"/>
    <col min="23" max="23" width="10.21875" customWidth="1"/>
    <col min="24" max="24" width="10.6640625" customWidth="1"/>
    <col min="25" max="25" width="6.88671875" customWidth="1"/>
    <col min="26" max="26" width="3.88671875" customWidth="1"/>
    <col min="27" max="27" width="7.6640625" style="367" customWidth="1"/>
    <col min="28" max="28" width="11.6640625" customWidth="1"/>
    <col min="29" max="29" width="11.88671875" customWidth="1"/>
    <col min="30" max="30" width="10.44140625" hidden="1" customWidth="1"/>
    <col min="31" max="31" width="10.77734375" hidden="1" customWidth="1"/>
    <col min="32" max="33" width="24.77734375" hidden="1" customWidth="1"/>
    <col min="34" max="16384" width="9" style="395"/>
  </cols>
  <sheetData>
    <row r="1" spans="1:36" ht="27" customHeight="1">
      <c r="A1" s="392" t="s">
        <v>321</v>
      </c>
      <c r="B1" s="393"/>
      <c r="C1" s="130"/>
      <c r="D1" s="130"/>
      <c r="E1" s="130"/>
      <c r="F1" s="130"/>
      <c r="G1" s="130"/>
      <c r="H1" s="130"/>
      <c r="I1" s="130"/>
      <c r="J1" s="130"/>
      <c r="K1" s="130"/>
      <c r="L1" s="130"/>
      <c r="M1" s="130"/>
      <c r="N1" s="130"/>
      <c r="O1" s="129"/>
      <c r="P1" s="129"/>
      <c r="Q1" s="129"/>
      <c r="R1" s="129"/>
      <c r="S1" s="196"/>
      <c r="T1" s="129"/>
      <c r="U1" s="129"/>
      <c r="V1" s="129"/>
      <c r="W1" s="129"/>
      <c r="X1" s="129"/>
      <c r="Y1" s="129"/>
      <c r="Z1" s="1054" t="s">
        <v>60</v>
      </c>
      <c r="AA1" s="1055"/>
      <c r="AB1" s="922" t="str">
        <f>IF(基本情報入力シート!C32="","",基本情報入力シート!C32)</f>
        <v>○○市</v>
      </c>
      <c r="AC1" s="922"/>
    </row>
    <row r="2" spans="1:36" ht="10.5" customHeight="1" thickBot="1">
      <c r="A2" s="130"/>
      <c r="B2" s="130"/>
      <c r="C2" s="130"/>
      <c r="D2" s="130"/>
      <c r="E2" s="130"/>
      <c r="F2" s="130"/>
      <c r="G2" s="130"/>
      <c r="H2" s="130"/>
      <c r="I2" s="130"/>
      <c r="J2" s="130"/>
      <c r="K2" s="130"/>
      <c r="L2" s="130"/>
      <c r="M2" s="130"/>
      <c r="N2" s="130"/>
      <c r="O2" s="129"/>
      <c r="P2" s="129"/>
      <c r="Q2" s="129"/>
      <c r="R2" s="129"/>
      <c r="S2" s="196"/>
      <c r="T2" s="129"/>
      <c r="U2" s="129"/>
      <c r="V2" s="129"/>
      <c r="W2" s="129"/>
      <c r="X2" s="129"/>
      <c r="Y2" s="129"/>
      <c r="Z2" s="129"/>
      <c r="AA2" s="196"/>
      <c r="AB2" s="129"/>
      <c r="AC2" s="129"/>
    </row>
    <row r="3" spans="1:36" ht="23.25" customHeight="1" thickBot="1">
      <c r="A3" s="929" t="s">
        <v>12</v>
      </c>
      <c r="B3" s="929"/>
      <c r="C3" s="929"/>
      <c r="D3" s="929"/>
      <c r="E3" s="930"/>
      <c r="F3" s="968" t="str">
        <f>IF(基本情報入力シート!M37="","",基本情報入力シート!M37)</f>
        <v>○○ケアサービス</v>
      </c>
      <c r="G3" s="969"/>
      <c r="H3" s="969"/>
      <c r="I3" s="969"/>
      <c r="J3" s="969"/>
      <c r="K3" s="969"/>
      <c r="L3" s="969"/>
      <c r="M3" s="970"/>
      <c r="N3" s="129"/>
      <c r="O3" s="130"/>
      <c r="P3" s="130"/>
      <c r="Q3" s="129"/>
      <c r="R3" s="129"/>
      <c r="S3" s="196"/>
      <c r="T3" s="129"/>
      <c r="U3" s="129"/>
      <c r="V3" s="129"/>
      <c r="W3" s="129"/>
      <c r="X3" s="129"/>
      <c r="Y3" s="129"/>
      <c r="Z3" s="129"/>
      <c r="AA3" s="196"/>
      <c r="AB3" s="129"/>
      <c r="AC3" s="129"/>
    </row>
    <row r="4" spans="1:36" ht="21" customHeight="1" thickBot="1">
      <c r="A4" s="397"/>
      <c r="B4" s="396"/>
      <c r="C4" s="396"/>
      <c r="D4" s="397"/>
      <c r="E4" s="397"/>
      <c r="F4" s="397"/>
      <c r="G4" s="397"/>
      <c r="H4" s="397"/>
      <c r="I4" s="397"/>
      <c r="J4" s="397"/>
      <c r="K4" s="397"/>
      <c r="L4" s="397"/>
      <c r="M4" s="130"/>
      <c r="N4" s="130"/>
      <c r="O4" s="130"/>
      <c r="P4" s="130"/>
      <c r="Q4" s="129"/>
      <c r="R4" s="225" t="s">
        <v>283</v>
      </c>
      <c r="S4" s="129"/>
      <c r="T4" s="426"/>
      <c r="U4" s="426"/>
      <c r="V4" s="426"/>
      <c r="W4" s="426"/>
      <c r="X4" s="426"/>
      <c r="Y4" s="426"/>
      <c r="Z4" s="426"/>
      <c r="AA4" s="426"/>
      <c r="AB4" s="426"/>
      <c r="AC4" s="426"/>
    </row>
    <row r="5" spans="1:36" ht="25.5" customHeight="1">
      <c r="A5" s="129"/>
      <c r="B5" s="957" t="s">
        <v>322</v>
      </c>
      <c r="C5" s="957"/>
      <c r="D5" s="931"/>
      <c r="E5" s="931"/>
      <c r="F5" s="931"/>
      <c r="G5" s="931"/>
      <c r="H5" s="931"/>
      <c r="I5" s="931"/>
      <c r="J5" s="931"/>
      <c r="K5" s="931"/>
      <c r="L5" s="931"/>
      <c r="M5" s="932"/>
      <c r="N5" s="398">
        <f>IFERROR(SUM(P14:Q113)+SUM(X14:X113),"")</f>
        <v>129275190</v>
      </c>
      <c r="O5" s="399" t="s">
        <v>70</v>
      </c>
      <c r="P5" s="129"/>
      <c r="Q5" s="129"/>
      <c r="R5" s="933" t="s">
        <v>323</v>
      </c>
      <c r="S5" s="933" t="s">
        <v>286</v>
      </c>
      <c r="T5" s="933"/>
      <c r="U5" s="933"/>
      <c r="V5" s="933"/>
      <c r="W5" s="933"/>
      <c r="X5" s="981"/>
      <c r="Y5" s="403">
        <f>SUM(T14:U113)</f>
        <v>5</v>
      </c>
      <c r="Z5" s="979" t="str">
        <f>IF(AG6="旧特定加算相当なし","",IF(Y5&gt;=Y6,"○","×"))</f>
        <v>○</v>
      </c>
      <c r="AA5" s="1063" t="s">
        <v>287</v>
      </c>
      <c r="AB5" s="1064"/>
      <c r="AC5" s="1064"/>
      <c r="AD5" s="1053" t="str">
        <f>IF(OR(AD6="旧処遇加算Ⅰ相当あり",AD7="旧処遇加算Ⅰ相当あり"),"旧処遇加算Ⅰ相当あり","旧処遇加算Ⅰ相当なし")</f>
        <v>旧処遇加算Ⅰ相当あり</v>
      </c>
      <c r="AE5" s="1053"/>
      <c r="AF5" s="400" t="str">
        <f>IF(OR(AF6="旧処遇加算Ⅰ・Ⅱ相当あり",AF7="旧処遇加算Ⅰ・Ⅱ相当あり"),"旧処遇加算Ⅰ・Ⅱ相当あり","旧処遇加算Ⅰ・Ⅱ相当なし")</f>
        <v>旧処遇加算Ⅰ・Ⅱ相当あり</v>
      </c>
      <c r="AG5" s="400" t="str">
        <f>IF(OR(AG6="旧特定加算相当あり",AG7="旧特定加算相当あり"),"旧特定加算相当あり","旧特定加算相当なし")</f>
        <v>旧特定加算相当あり</v>
      </c>
    </row>
    <row r="6" spans="1:36" ht="25.5" customHeight="1" thickBot="1">
      <c r="A6" s="129"/>
      <c r="B6" s="934"/>
      <c r="C6" s="935"/>
      <c r="D6" s="931" t="s">
        <v>324</v>
      </c>
      <c r="E6" s="931"/>
      <c r="F6" s="931"/>
      <c r="G6" s="931"/>
      <c r="H6" s="931"/>
      <c r="I6" s="931"/>
      <c r="J6" s="931"/>
      <c r="K6" s="931"/>
      <c r="L6" s="931"/>
      <c r="M6" s="932"/>
      <c r="N6" s="481">
        <f>ROUNDDOWN(SUM(R$14:R$113,Y$14:Z$113),0)</f>
        <v>11171419</v>
      </c>
      <c r="O6" s="399" t="s">
        <v>70</v>
      </c>
      <c r="P6" s="129"/>
      <c r="Q6" s="129"/>
      <c r="R6" s="933"/>
      <c r="S6" s="933" t="s">
        <v>325</v>
      </c>
      <c r="T6" s="933"/>
      <c r="U6" s="933"/>
      <c r="V6" s="933"/>
      <c r="W6" s="933"/>
      <c r="X6" s="981"/>
      <c r="Y6" s="404">
        <f>SUM(AD:AD)</f>
        <v>5</v>
      </c>
      <c r="Z6" s="980"/>
      <c r="AA6" s="1063"/>
      <c r="AB6" s="1064"/>
      <c r="AC6" s="1064"/>
      <c r="AD6" s="1053" t="str">
        <f>IF((COUNTIF(O:O,"新加算Ⅰ")+COUNTIF(O:O,"新加算Ⅱ")+COUNTIF(O:O,"新加算Ⅲ")+COUNTIF(O:O,"新加算Ⅴ（１）")+COUNTIF(O:O,"新加算Ⅴ（３）")+COUNTIF(O:O,"新加算Ⅴ（８）"))&gt;=1,"旧処遇加算Ⅰ相当あり","旧処遇加算Ⅰ相当なし")</f>
        <v>旧処遇加算Ⅰ相当あり</v>
      </c>
      <c r="AE6" s="1053"/>
      <c r="AF6" s="400"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旧処遇加算Ⅰ・Ⅱ相当あり</v>
      </c>
      <c r="AG6" s="400"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旧特定加算相当あり</v>
      </c>
    </row>
    <row r="7" spans="1:36" ht="25.5" customHeight="1" thickBot="1">
      <c r="A7" s="129"/>
      <c r="B7" s="931" t="s">
        <v>326</v>
      </c>
      <c r="C7" s="931"/>
      <c r="D7" s="931"/>
      <c r="E7" s="931"/>
      <c r="F7" s="931"/>
      <c r="G7" s="931"/>
      <c r="H7" s="931"/>
      <c r="I7" s="931"/>
      <c r="J7" s="931"/>
      <c r="K7" s="931"/>
      <c r="L7" s="931"/>
      <c r="M7" s="1062"/>
      <c r="N7" s="482">
        <f>ROUNDDOWN(SUM(V:V,AC:AC),0)</f>
        <v>94132607</v>
      </c>
      <c r="O7" s="399" t="s">
        <v>70</v>
      </c>
      <c r="P7" s="129"/>
      <c r="Q7" s="129"/>
      <c r="R7" s="1056" t="s">
        <v>327</v>
      </c>
      <c r="S7" s="933" t="s">
        <v>286</v>
      </c>
      <c r="T7" s="933"/>
      <c r="U7" s="933"/>
      <c r="V7" s="933"/>
      <c r="W7" s="933"/>
      <c r="X7" s="981"/>
      <c r="Y7" s="427">
        <f>SUM(AB:AB)</f>
        <v>3</v>
      </c>
      <c r="Z7" s="979" t="str">
        <f>IF(AG7="旧特定加算相当なし","",IF(Y7&gt;=Y8,"○","×"))</f>
        <v>×</v>
      </c>
      <c r="AA7" s="1014" t="s">
        <v>287</v>
      </c>
      <c r="AB7" s="1015"/>
      <c r="AC7" s="1015"/>
      <c r="AD7" s="1053" t="str">
        <f>IF((COUNTIF(W:W,"新加算Ⅰ")+COUNTIF(W:W,"新加算Ⅱ")+COUNTIF(W:W,"新加算Ⅲ"))&gt;=1,"旧処遇加算Ⅰ相当あり","旧処遇加算Ⅰ相当なし")</f>
        <v>旧処遇加算Ⅰ相当あり</v>
      </c>
      <c r="AE7" s="1053"/>
      <c r="AF7" s="400" t="str">
        <f>IF((COUNTIF(W:W,"新加算Ⅰ")+COUNTIF(W:W,"新加算Ⅱ")+COUNTIF(W:W,"新加算Ⅲ")+COUNTIF(W:W,"新加算Ⅳ"))&gt;=1,"旧処遇加算Ⅰ・Ⅱ相当あり","旧処遇加算Ⅰ・Ⅱ相当なし")</f>
        <v>旧処遇加算Ⅰ・Ⅱ相当あり</v>
      </c>
      <c r="AG7" s="400" t="str">
        <f>IF((COUNTIF(O:O,"新加算Ⅰ")+COUNTIF(O:O,"新加算Ⅱ"))&gt;=1,"旧特定加算相当あり","旧特定加算相当なし")</f>
        <v>旧特定加算相当あり</v>
      </c>
    </row>
    <row r="8" spans="1:36" ht="25.5" customHeight="1" thickBot="1">
      <c r="A8" s="129"/>
      <c r="B8" s="1021" t="s">
        <v>328</v>
      </c>
      <c r="C8" s="1021"/>
      <c r="D8" s="1021"/>
      <c r="E8" s="1021"/>
      <c r="F8" s="1021"/>
      <c r="G8" s="1021"/>
      <c r="H8" s="1021"/>
      <c r="I8" s="1021"/>
      <c r="J8" s="1021"/>
      <c r="K8" s="1021"/>
      <c r="L8" s="1021"/>
      <c r="M8" s="1021"/>
      <c r="N8" s="1021"/>
      <c r="O8" s="1021"/>
      <c r="P8" s="129"/>
      <c r="Q8" s="129"/>
      <c r="R8" s="1057"/>
      <c r="S8" s="933" t="s">
        <v>329</v>
      </c>
      <c r="T8" s="933"/>
      <c r="U8" s="933"/>
      <c r="V8" s="933"/>
      <c r="W8" s="933"/>
      <c r="X8" s="981"/>
      <c r="Y8" s="404">
        <f>SUM(AE$14:AE$1048576)</f>
        <v>4</v>
      </c>
      <c r="Z8" s="980"/>
      <c r="AA8" s="1014"/>
      <c r="AB8" s="1015"/>
      <c r="AC8" s="1015"/>
    </row>
    <row r="9" spans="1:36" ht="42" customHeight="1" thickBot="1">
      <c r="A9" s="130"/>
      <c r="B9" s="1022"/>
      <c r="C9" s="1022"/>
      <c r="D9" s="1022"/>
      <c r="E9" s="1022"/>
      <c r="F9" s="1022"/>
      <c r="G9" s="1022"/>
      <c r="H9" s="1022"/>
      <c r="I9" s="1022"/>
      <c r="J9" s="1022"/>
      <c r="K9" s="1022"/>
      <c r="L9" s="1022"/>
      <c r="M9" s="1022"/>
      <c r="N9" s="1022"/>
      <c r="O9" s="1022"/>
      <c r="P9" s="406"/>
      <c r="Q9" s="406"/>
      <c r="R9" s="406"/>
      <c r="S9" s="428"/>
      <c r="T9" s="406"/>
      <c r="U9" s="406"/>
      <c r="V9" s="406"/>
      <c r="W9" s="429"/>
      <c r="X9" s="429"/>
      <c r="Y9" s="429"/>
      <c r="Z9" s="429"/>
      <c r="AA9" s="428"/>
      <c r="AB9" s="429"/>
      <c r="AC9" s="429"/>
    </row>
    <row r="10" spans="1:36" ht="24" customHeight="1" thickBot="1">
      <c r="A10" s="1065"/>
      <c r="B10" s="1068" t="s">
        <v>291</v>
      </c>
      <c r="C10" s="1069"/>
      <c r="D10" s="1069"/>
      <c r="E10" s="1069"/>
      <c r="F10" s="1069"/>
      <c r="G10" s="1069"/>
      <c r="H10" s="1069"/>
      <c r="I10" s="1070"/>
      <c r="J10" s="1075" t="s">
        <v>292</v>
      </c>
      <c r="K10" s="1077" t="s">
        <v>293</v>
      </c>
      <c r="L10" s="1078"/>
      <c r="M10" s="1083" t="s">
        <v>294</v>
      </c>
      <c r="N10" s="1086" t="s">
        <v>44</v>
      </c>
      <c r="O10" s="1058" t="s">
        <v>330</v>
      </c>
      <c r="P10" s="1059"/>
      <c r="Q10" s="1059"/>
      <c r="R10" s="1059"/>
      <c r="S10" s="1059"/>
      <c r="T10" s="1059"/>
      <c r="U10" s="1059"/>
      <c r="V10" s="1059"/>
      <c r="W10" s="1059"/>
      <c r="X10" s="1059"/>
      <c r="Y10" s="1059"/>
      <c r="Z10" s="1059"/>
      <c r="AA10" s="1059"/>
      <c r="AB10" s="1059"/>
      <c r="AC10" s="1060"/>
      <c r="AD10" s="971" t="s">
        <v>331</v>
      </c>
      <c r="AE10" s="921"/>
      <c r="AF10" s="921" t="s">
        <v>332</v>
      </c>
      <c r="AG10" s="921"/>
    </row>
    <row r="11" spans="1:36" ht="21.75" customHeight="1">
      <c r="A11" s="1066"/>
      <c r="B11" s="1071"/>
      <c r="C11" s="1072"/>
      <c r="D11" s="1072"/>
      <c r="E11" s="1072"/>
      <c r="F11" s="1072"/>
      <c r="G11" s="1072"/>
      <c r="H11" s="1072"/>
      <c r="I11" s="1073"/>
      <c r="J11" s="1032"/>
      <c r="K11" s="1079"/>
      <c r="L11" s="1080"/>
      <c r="M11" s="1084"/>
      <c r="N11" s="1087"/>
      <c r="O11" s="1037" t="s">
        <v>333</v>
      </c>
      <c r="P11" s="1038"/>
      <c r="Q11" s="1038"/>
      <c r="R11" s="1038"/>
      <c r="S11" s="1038"/>
      <c r="T11" s="1038"/>
      <c r="U11" s="1039"/>
      <c r="V11" s="1033" t="s">
        <v>334</v>
      </c>
      <c r="W11" s="1040" t="s">
        <v>335</v>
      </c>
      <c r="X11" s="1041"/>
      <c r="Y11" s="1041"/>
      <c r="Z11" s="1041"/>
      <c r="AA11" s="1041"/>
      <c r="AB11" s="1042"/>
      <c r="AC11" s="1033" t="s">
        <v>336</v>
      </c>
      <c r="AD11" s="1016"/>
      <c r="AE11" s="921"/>
      <c r="AF11" s="921"/>
      <c r="AG11" s="921"/>
    </row>
    <row r="12" spans="1:36" ht="36.75" customHeight="1">
      <c r="A12" s="1066"/>
      <c r="B12" s="1071"/>
      <c r="C12" s="1072"/>
      <c r="D12" s="1072"/>
      <c r="E12" s="1072"/>
      <c r="F12" s="1072"/>
      <c r="G12" s="1072"/>
      <c r="H12" s="1072"/>
      <c r="I12" s="1073"/>
      <c r="J12" s="1032"/>
      <c r="K12" s="1081"/>
      <c r="L12" s="1082"/>
      <c r="M12" s="1084"/>
      <c r="N12" s="1087"/>
      <c r="O12" s="1029" t="s">
        <v>337</v>
      </c>
      <c r="P12" s="1044" t="s">
        <v>338</v>
      </c>
      <c r="Q12" s="1045"/>
      <c r="R12" s="1035" t="s">
        <v>339</v>
      </c>
      <c r="S12" s="1035" t="s">
        <v>340</v>
      </c>
      <c r="T12" s="1048" t="s">
        <v>341</v>
      </c>
      <c r="U12" s="1049"/>
      <c r="V12" s="1034"/>
      <c r="W12" s="1029" t="s">
        <v>342</v>
      </c>
      <c r="X12" s="1031" t="s">
        <v>338</v>
      </c>
      <c r="Y12" s="1017" t="s">
        <v>339</v>
      </c>
      <c r="Z12" s="1018"/>
      <c r="AA12" s="1035" t="s">
        <v>340</v>
      </c>
      <c r="AB12" s="430" t="s">
        <v>341</v>
      </c>
      <c r="AC12" s="1034"/>
      <c r="AD12" s="1016"/>
      <c r="AE12" s="921"/>
      <c r="AF12" s="921"/>
      <c r="AG12" s="921"/>
    </row>
    <row r="13" spans="1:36" ht="72" customHeight="1" thickBot="1">
      <c r="A13" s="1067"/>
      <c r="B13" s="1046"/>
      <c r="C13" s="1074"/>
      <c r="D13" s="1074"/>
      <c r="E13" s="1074"/>
      <c r="F13" s="1074"/>
      <c r="G13" s="1074"/>
      <c r="H13" s="1074"/>
      <c r="I13" s="1047"/>
      <c r="J13" s="1076"/>
      <c r="K13" s="431" t="s">
        <v>45</v>
      </c>
      <c r="L13" s="431" t="s">
        <v>46</v>
      </c>
      <c r="M13" s="1085"/>
      <c r="N13" s="1088"/>
      <c r="O13" s="1043"/>
      <c r="P13" s="1046"/>
      <c r="Q13" s="1047"/>
      <c r="R13" s="1050"/>
      <c r="S13" s="1050"/>
      <c r="T13" s="1051" t="s">
        <v>343</v>
      </c>
      <c r="U13" s="1052"/>
      <c r="V13" s="1061"/>
      <c r="W13" s="1030"/>
      <c r="X13" s="1032"/>
      <c r="Y13" s="1019"/>
      <c r="Z13" s="1020"/>
      <c r="AA13" s="1036"/>
      <c r="AB13" s="465" t="s">
        <v>344</v>
      </c>
      <c r="AC13" s="1034"/>
      <c r="AD13" s="469" t="s">
        <v>345</v>
      </c>
      <c r="AE13" s="432" t="s">
        <v>346</v>
      </c>
      <c r="AF13" s="432" t="s">
        <v>345</v>
      </c>
      <c r="AG13" s="432" t="s">
        <v>346</v>
      </c>
      <c r="AI13" s="478"/>
      <c r="AJ13" s="478"/>
    </row>
    <row r="14" spans="1:36" s="419" customFormat="1" ht="24.9" customHeight="1">
      <c r="A14" s="433" t="s">
        <v>347</v>
      </c>
      <c r="B14" s="982">
        <f>IF(基本情報入力シート!C53="","",基本情報入力シート!C53)</f>
        <v>1334567890</v>
      </c>
      <c r="C14" s="983"/>
      <c r="D14" s="983"/>
      <c r="E14" s="983"/>
      <c r="F14" s="983"/>
      <c r="G14" s="983"/>
      <c r="H14" s="983"/>
      <c r="I14" s="984"/>
      <c r="J14" s="412" t="str">
        <f>IF(基本情報入力シート!M53="","",基本情報入力シート!M53)</f>
        <v>東京都</v>
      </c>
      <c r="K14" s="413" t="str">
        <f>IF(基本情報入力シート!R53="","",基本情報入力シート!R53)</f>
        <v>東京都</v>
      </c>
      <c r="L14" s="413" t="str">
        <f>IF(基本情報入力シート!W53="","",基本情報入力シート!W53)</f>
        <v>千代田区</v>
      </c>
      <c r="M14" s="414" t="str">
        <f>IF(基本情報入力シート!X53="","",基本情報入力シート!X53)</f>
        <v>○○ケアセンター</v>
      </c>
      <c r="N14" s="415" t="str">
        <f>IF(基本情報入力シート!Y53="","",基本情報入力シート!Y53)</f>
        <v>訪問介護</v>
      </c>
      <c r="O14" s="456" t="s">
        <v>348</v>
      </c>
      <c r="P14" s="1025">
        <v>5100000</v>
      </c>
      <c r="Q14" s="1026"/>
      <c r="R14" s="488" t="str">
        <f>IFERROR(IF(OR('別紙様式3-2（４・５月）'!R16="",'別紙様式3-2（４・５月）'!Z16="ベア加算"),"",P14*VLOOKUP(N14,【参考】数式用!$AD$2:$AH$27,MATCH(O14,【参考】数式用!$K$4:$N$4,0)+1,0)),"")</f>
        <v/>
      </c>
      <c r="S14" s="457"/>
      <c r="T14" s="1025">
        <v>1</v>
      </c>
      <c r="U14" s="1026"/>
      <c r="V14" s="476">
        <f>IFERROR(IF(AND('別紙様式3-2（４・５月）'!O16="", O14&lt;&gt;""),P14, P14*VLOOKUP(AF14,【参考】数式用4!$DC$3:$DZ$106,MATCH(N14,【参考】数式用4!$DC$2:$DZ$2,0))),"")</f>
        <v>1644489.7959183669</v>
      </c>
      <c r="W14" s="477" t="s">
        <v>349</v>
      </c>
      <c r="X14" s="126"/>
      <c r="Y14" s="1027" t="str">
        <f>IFERROR(
     IF(OR('別紙様式3-2（４・５月）'!R16="",'別紙様式3-2（４・５月）'!Z16="ベア加算"),"",
                                            X14*VLOOKUP(N14,【参考】数式用!$AD$2:$AH$27,MATCH(W14,【参考】数式用!$K$4:$N$4,0)+1,0)
      ),"")</f>
        <v/>
      </c>
      <c r="Z14" s="1028"/>
      <c r="AA14" s="121"/>
      <c r="AB14" s="126"/>
      <c r="AC14" s="434" t="str">
        <f>IFERROR(IF(AND('別紙様式3-2（４・５月）'!O16="", W14&lt;&gt;"", W14&lt;&gt;"―"),X14, X14*VLOOKUP(AG14,【参考】数式用4!$DC$3:$DZ$106,MATCH(N14,【参考】数式用4!$DC$2:$DZ$2,0))),"")</f>
        <v/>
      </c>
      <c r="AD14" s="468">
        <f t="shared" ref="AD14:AD20" si="0">IF(OR(O14="新加算Ⅰ",O14="新加算Ⅱ",O14="新加算Ⅴ（１）",O14="新加算Ⅴ（２）",O14="新加算Ⅴ（３）",O14="新加算Ⅴ（４）",O14="新加算Ⅴ（５）",O14="新加算Ⅴ（６）",O14="新加算Ⅴ（７）",O14="新加算Ⅴ（９）",O14="新加算Ⅴ（10）",O14="新加算Ⅴ（12）"),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E14" s="418" t="str">
        <f t="shared" ref="AE14:AE20" si="1">IF(OR(W14="新加算Ⅰ",W14="新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F14" s="435" t="str">
        <f>IF(O14="","",'別紙様式3-2（４・５月）'!O16&amp;'別紙様式3-2（４・５月）'!P16&amp;'別紙様式3-2（４・５月）'!Q16&amp;"から"&amp;O14)</f>
        <v>処遇加算Ⅱ特定加算Ⅱベア加算から新加算Ⅰ</v>
      </c>
      <c r="AG14" s="435" t="str">
        <f>IF(OR(W14="",W14="―"),"",'別紙様式3-2（４・５月）'!O16&amp;'別紙様式3-2（４・５月）'!P16&amp;'別紙様式3-2（４・５月）'!Q16&amp;"から"&amp;W14)</f>
        <v/>
      </c>
      <c r="AI14" s="1011"/>
      <c r="AJ14" s="1011"/>
    </row>
    <row r="15" spans="1:36" ht="24.9" customHeight="1">
      <c r="A15" s="436">
        <v>2</v>
      </c>
      <c r="B15" s="923">
        <f>IF(基本情報入力シート!C54="","",基本情報入力シート!C54)</f>
        <v>1334567890</v>
      </c>
      <c r="C15" s="924"/>
      <c r="D15" s="924"/>
      <c r="E15" s="924"/>
      <c r="F15" s="924"/>
      <c r="G15" s="924"/>
      <c r="H15" s="924"/>
      <c r="I15" s="925"/>
      <c r="J15" s="421" t="str">
        <f>IF(基本情報入力シート!M54="","",基本情報入力シート!M54)</f>
        <v>千代田区・中央区・港区</v>
      </c>
      <c r="K15" s="422" t="str">
        <f>IF(基本情報入力シート!R54="","",基本情報入力シート!R54)</f>
        <v>東京都</v>
      </c>
      <c r="L15" s="422" t="str">
        <f>IF(基本情報入力シート!W54="","",基本情報入力シート!W54)</f>
        <v>千代田区</v>
      </c>
      <c r="M15" s="423" t="str">
        <f>IF(基本情報入力シート!X54="","",基本情報入力シート!X54)</f>
        <v>○○ケアセンター</v>
      </c>
      <c r="N15" s="424" t="str">
        <f>IF(基本情報入力シート!Y54="","",基本情報入力シート!Y54)</f>
        <v>訪問型サービス（総合事業）</v>
      </c>
      <c r="O15" s="99" t="s">
        <v>373</v>
      </c>
      <c r="P15" s="1023">
        <v>1968000</v>
      </c>
      <c r="Q15" s="1024"/>
      <c r="R15" s="479" t="str">
        <f>IFERROR(IF(OR('別紙様式3-2（４・５月）'!R17="",'別紙様式3-2（４・５月）'!Z17="ベア加算"),"",P15*VLOOKUP(N15,【参考】数式用!$AD$2:$AH$27,MATCH(O15,【参考】数式用!$K$4:$N$4,0)+1,0)),"")</f>
        <v/>
      </c>
      <c r="S15" s="120"/>
      <c r="T15" s="1025"/>
      <c r="U15" s="1026"/>
      <c r="V15" s="476">
        <f>IFERROR(IF(AND('別紙様式3-2（４・５月）'!O17="", O15&lt;&gt;""),P15, P15*VLOOKUP(AF15,【参考】数式用4!$DC$3:$DZ$106,MATCH(N15,【参考】数式用4!$DC$2:$DZ$2,0))),"")</f>
        <v>40717.241379310013</v>
      </c>
      <c r="W15" s="471" t="s">
        <v>349</v>
      </c>
      <c r="X15" s="483"/>
      <c r="Y15" s="1012" t="str">
        <f>IFERROR(
     IF(OR('別紙様式3-2（４・５月）'!R17="",'別紙様式3-2（４・５月）'!Z17="ベア加算"),"",
                                            X15*VLOOKUP(N15,【参考】数式用!$AD$2:$AH$27,MATCH(W15,【参考】数式用!$K$4:$N$4,0)+1,0)
      ),"")</f>
        <v/>
      </c>
      <c r="Z15" s="1012"/>
      <c r="AA15" s="120"/>
      <c r="AB15" s="467"/>
      <c r="AC15" s="446" t="str">
        <f>IFERROR(IF(AND('別紙様式3-2（４・５月）'!O17="", W15&lt;&gt;"", W15&lt;&gt;"―"),X15, X15*VLOOKUP(AG15,【参考】数式用4!$DC$3:$DZ$106,MATCH(N15,【参考】数式用4!$DC$2:$DZ$2,0))),"")</f>
        <v/>
      </c>
      <c r="AD15" s="468" t="str">
        <f t="shared" si="0"/>
        <v/>
      </c>
      <c r="AE15" s="418" t="str">
        <f t="shared" si="1"/>
        <v/>
      </c>
      <c r="AF15" s="435" t="str">
        <f>IF(O15="","",'別紙様式3-2（４・５月）'!O17&amp;'別紙様式3-2（４・５月）'!P17&amp;'別紙様式3-2（４・５月）'!Q17&amp;"から"&amp;O15)</f>
        <v>処遇加算Ⅱ特定加算Ⅱベア加算なしから新加算Ⅴ（２）</v>
      </c>
      <c r="AG15" s="435" t="str">
        <f>IF(OR(W15="",W15="―"),"",'別紙様式3-2（４・５月）'!O17&amp;'別紙様式3-2（４・５月）'!P17&amp;'別紙様式3-2（４・５月）'!Q17&amp;"から"&amp;W15)</f>
        <v/>
      </c>
      <c r="AI15" s="1011"/>
      <c r="AJ15" s="1011"/>
    </row>
    <row r="16" spans="1:36" ht="24.9" customHeight="1">
      <c r="A16" s="436">
        <v>3</v>
      </c>
      <c r="B16" s="923">
        <f>IF(基本情報入力シート!C55="","",基本情報入力シート!C55)</f>
        <v>1334567891</v>
      </c>
      <c r="C16" s="924"/>
      <c r="D16" s="924"/>
      <c r="E16" s="924"/>
      <c r="F16" s="924"/>
      <c r="G16" s="924"/>
      <c r="H16" s="924"/>
      <c r="I16" s="925"/>
      <c r="J16" s="421" t="str">
        <f>IF(基本情報入力シート!M55="","",基本情報入力シート!M55)</f>
        <v>東京都</v>
      </c>
      <c r="K16" s="422" t="str">
        <f>IF(基本情報入力シート!R55="","",基本情報入力シート!R55)</f>
        <v>東京都</v>
      </c>
      <c r="L16" s="422" t="str">
        <f>IF(基本情報入力シート!W55="","",基本情報入力シート!W55)</f>
        <v>千代田区</v>
      </c>
      <c r="M16" s="423" t="str">
        <f>IF(基本情報入力シート!X55="","",基本情報入力シート!X55)</f>
        <v>デイサービス△△</v>
      </c>
      <c r="N16" s="424" t="str">
        <f>IF(基本情報入力シート!Y55="","",基本情報入力シート!Y55)</f>
        <v>通所介護</v>
      </c>
      <c r="O16" s="99" t="s">
        <v>353</v>
      </c>
      <c r="P16" s="1023">
        <v>23000000</v>
      </c>
      <c r="Q16" s="1024"/>
      <c r="R16" s="463">
        <f>IFERROR(IF(OR('別紙様式3-2（４・５月）'!R18="",'別紙様式3-2（４・５月）'!Z18="ベア加算"),"",P16*VLOOKUP(N16,【参考】数式用!$AD$2:$AH$27,MATCH(O16,【参考】数式用!$K$4:$N$4,0)+1,0)),"")</f>
        <v>2806000</v>
      </c>
      <c r="S16" s="120"/>
      <c r="T16" s="1025">
        <v>1</v>
      </c>
      <c r="U16" s="1026"/>
      <c r="V16" s="476">
        <f>IFERROR(IF(AND('別紙様式3-2（４・５月）'!O18="", O16&lt;&gt;""),P16, P16*VLOOKUP(AF16,【参考】数式用4!$DC$3:$DZ$106,MATCH(N16,【参考】数式用4!$DC$2:$DZ$2,0))),"")</f>
        <v>9455555.5555555541</v>
      </c>
      <c r="W16" s="471" t="s">
        <v>366</v>
      </c>
      <c r="X16" s="483">
        <v>600000</v>
      </c>
      <c r="Y16" s="1012">
        <f>IFERROR(
     IF(OR('別紙様式3-2（４・５月）'!R18="",'別紙様式3-2（４・５月）'!Z18="ベア加算"),"",
                                            X16*VLOOKUP(N16,【参考】数式用!$AD$2:$AH$27,MATCH(W16,【参考】数式用!$K$4:$N$4,0)+1,0)
      ),"")</f>
        <v>71400</v>
      </c>
      <c r="Z16" s="1012"/>
      <c r="AA16" s="487" t="s">
        <v>318</v>
      </c>
      <c r="AB16" s="484">
        <v>1</v>
      </c>
      <c r="AC16" s="446">
        <f>IFERROR(IF(AND('別紙様式3-2（４・５月）'!O18="", W16&lt;&gt;"", W16&lt;&gt;"―"),X16, X16*VLOOKUP(AG16,【参考】数式用4!$DC$3:$DZ$106,MATCH(N16,【参考】数式用4!$DC$2:$DZ$2,0))),"")</f>
        <v>254347.82608695648</v>
      </c>
      <c r="AD16" s="468">
        <f t="shared" si="0"/>
        <v>1</v>
      </c>
      <c r="AE16" s="418">
        <f t="shared" si="1"/>
        <v>1</v>
      </c>
      <c r="AF16" s="435" t="str">
        <f>IF(O16="","",'別紙様式3-2（４・５月）'!O18&amp;'別紙様式3-2（４・５月）'!P18&amp;'別紙様式3-2（４・５月）'!Q18&amp;"から"&amp;O16)</f>
        <v>処遇加算Ⅱ特定加算Ⅱベア加算なしから新加算Ⅱ</v>
      </c>
      <c r="AG16" s="435" t="str">
        <f>IF(OR(W16="",W16="―"),"",'別紙様式3-2（４・５月）'!O18&amp;'別紙様式3-2（４・５月）'!P18&amp;'別紙様式3-2（４・５月）'!Q18&amp;"から"&amp;W16)</f>
        <v>処遇加算Ⅱ特定加算Ⅱベア加算なしから新加算Ⅰ</v>
      </c>
      <c r="AI16" s="1011"/>
      <c r="AJ16" s="1011"/>
    </row>
    <row r="17" spans="1:41" ht="24.9" customHeight="1">
      <c r="A17" s="436">
        <v>4</v>
      </c>
      <c r="B17" s="923">
        <f>IF(基本情報入力シート!C56="","",基本情報入力シート!C56)</f>
        <v>1334567892</v>
      </c>
      <c r="C17" s="924"/>
      <c r="D17" s="924"/>
      <c r="E17" s="924"/>
      <c r="F17" s="924"/>
      <c r="G17" s="924"/>
      <c r="H17" s="924"/>
      <c r="I17" s="925"/>
      <c r="J17" s="421" t="str">
        <f>IF(基本情報入力シート!M56="","",基本情報入力シート!M56)</f>
        <v>中央区</v>
      </c>
      <c r="K17" s="422" t="str">
        <f>IF(基本情報入力シート!R56="","",基本情報入力シート!R56)</f>
        <v>東京都</v>
      </c>
      <c r="L17" s="422" t="str">
        <f>IF(基本情報入力シート!W56="","",基本情報入力シート!W56)</f>
        <v>中央区</v>
      </c>
      <c r="M17" s="423" t="str">
        <f>IF(基本情報入力シート!X56="","",基本情報入力シート!X56)</f>
        <v>○○の家</v>
      </c>
      <c r="N17" s="424" t="str">
        <f>IF(基本情報入力シート!Y56="","",基本情報入力シート!Y56)</f>
        <v>（介護予防）小規模多機能型居宅介護</v>
      </c>
      <c r="O17" s="99" t="s">
        <v>377</v>
      </c>
      <c r="P17" s="1023">
        <v>1550000</v>
      </c>
      <c r="Q17" s="1024"/>
      <c r="R17" s="463" t="str">
        <f>IFERROR(IF(OR('別紙様式3-2（４・５月）'!R19="",'別紙様式3-2（４・５月）'!Z19="ベア加算"),"",P17*VLOOKUP(N17,【参考】数式用!$AD$2:$AH$27,MATCH(O17,【参考】数式用!$K$4:$N$4,0)+1,0)),"")</f>
        <v/>
      </c>
      <c r="S17" s="120"/>
      <c r="T17" s="1025">
        <v>1</v>
      </c>
      <c r="U17" s="1026"/>
      <c r="V17" s="476">
        <f>IFERROR(IF(AND('別紙様式3-2（４・５月）'!O19="", O17&lt;&gt;""),P17, P17*VLOOKUP(AF17,【参考】数式用4!$DC$3:$DZ$106,MATCH(N17,【参考】数式用4!$DC$2:$DZ$2,0))),"")</f>
        <v>415178.57142857142</v>
      </c>
      <c r="W17" s="471" t="s">
        <v>354</v>
      </c>
      <c r="X17" s="483">
        <v>3350000</v>
      </c>
      <c r="Y17" s="1012">
        <f>IFERROR(
     IF(OR('別紙様式3-2（４・５月）'!R19="",'別紙様式3-2（４・５月）'!Z19="ベア加算"),"",
                                            X17*VLOOKUP(N17,【参考】数式用!$AD$2:$AH$27,MATCH(W17,【参考】数式用!$K$4:$N$4,0)+1,0)
      ),"")</f>
        <v>388600</v>
      </c>
      <c r="Z17" s="1012"/>
      <c r="AA17" s="487" t="s">
        <v>318</v>
      </c>
      <c r="AB17" s="484">
        <v>1</v>
      </c>
      <c r="AC17" s="446">
        <f>IFERROR(IF(AND('別紙様式3-2（４・５月）'!O19="", W17&lt;&gt;"", W17&lt;&gt;"―"),X17, X17*VLOOKUP(AG17,【参考】数式用4!$DC$3:$DZ$106,MATCH(N17,【参考】数式用4!$DC$2:$DZ$2,0))),"")</f>
        <v>2409246.5753424657</v>
      </c>
      <c r="AD17" s="468">
        <f t="shared" si="0"/>
        <v>1</v>
      </c>
      <c r="AE17" s="418">
        <f t="shared" si="1"/>
        <v>1</v>
      </c>
      <c r="AF17" s="435" t="str">
        <f>IF(O17="","",'別紙様式3-2（４・５月）'!O19&amp;'別紙様式3-2（４・５月）'!P19&amp;'別紙様式3-2（４・５月）'!Q19&amp;"から"&amp;O17)</f>
        <v>処遇加算Ⅲ特定加算なしベア加算なしから新加算Ⅴ（６）</v>
      </c>
      <c r="AG17" s="435" t="str">
        <f>IF(OR(W17="",W17="―"),"",'別紙様式3-2（４・５月）'!O19&amp;'別紙様式3-2（４・５月）'!P19&amp;'別紙様式3-2（４・５月）'!Q19&amp;"から"&amp;W17)</f>
        <v>処遇加算Ⅲ特定加算なしベア加算なしから新加算Ⅱ</v>
      </c>
      <c r="AI17" s="1011"/>
      <c r="AJ17" s="1011"/>
    </row>
    <row r="18" spans="1:41" ht="24.9" customHeight="1">
      <c r="A18" s="436">
        <v>5</v>
      </c>
      <c r="B18" s="923">
        <f>IF(基本情報入力シート!C57="","",基本情報入力シート!C57)</f>
        <v>1334567893</v>
      </c>
      <c r="C18" s="924"/>
      <c r="D18" s="924"/>
      <c r="E18" s="924"/>
      <c r="F18" s="924"/>
      <c r="G18" s="924"/>
      <c r="H18" s="924"/>
      <c r="I18" s="925"/>
      <c r="J18" s="421" t="str">
        <f>IF(基本情報入力シート!M57="","",基本情報入力シート!M57)</f>
        <v>千葉県</v>
      </c>
      <c r="K18" s="422" t="str">
        <f>IF(基本情報入力シート!R57="","",基本情報入力シート!R57)</f>
        <v>千葉県</v>
      </c>
      <c r="L18" s="422" t="str">
        <f>IF(基本情報入力シート!W57="","",基本情報入力シート!W57)</f>
        <v>千葉市</v>
      </c>
      <c r="M18" s="423" t="str">
        <f>IF(基本情報入力シート!X57="","",基本情報入力シート!X57)</f>
        <v>介護老人福祉施設○○園</v>
      </c>
      <c r="N18" s="424" t="str">
        <f>IF(基本情報入力シート!Y57="","",基本情報入力シート!Y57)</f>
        <v>介護老人福祉施設</v>
      </c>
      <c r="O18" s="99"/>
      <c r="P18" s="1023"/>
      <c r="Q18" s="1024"/>
      <c r="R18" s="463" t="str">
        <f>IFERROR(IF(OR('別紙様式3-2（４・５月）'!R20="",'別紙様式3-2（４・５月）'!Z20="ベア加算"),"",P18*VLOOKUP(N18,【参考】数式用!$AD$2:$AH$27,MATCH(O18,【参考】数式用!$K$4:$N$4,0)+1,0)),"")</f>
        <v/>
      </c>
      <c r="S18" s="120"/>
      <c r="T18" s="1025"/>
      <c r="U18" s="1026"/>
      <c r="V18" s="476" t="str">
        <f>IFERROR(IF(AND('別紙様式3-2（４・５月）'!O20="", O18&lt;&gt;""),P18, P18*VLOOKUP(AF18,【参考】数式用4!$DC$3:$DZ$106,MATCH(N18,【参考】数式用4!$DC$2:$DZ$2,0))),"")</f>
        <v/>
      </c>
      <c r="W18" s="471" t="s">
        <v>349</v>
      </c>
      <c r="X18" s="483"/>
      <c r="Y18" s="1012" t="str">
        <f>IFERROR(
     IF(OR('別紙様式3-2（４・５月）'!R20="",'別紙様式3-2（４・５月）'!Z20="ベア加算"),"",
                                            X18*VLOOKUP(N18,【参考】数式用!$AD$2:$AH$27,MATCH(W18,【参考】数式用!$K$4:$N$4,0)+1,0)
      ),"")</f>
        <v/>
      </c>
      <c r="Z18" s="1012"/>
      <c r="AA18" s="120"/>
      <c r="AB18" s="484"/>
      <c r="AC18" s="446" t="str">
        <f>IFERROR(IF(AND('別紙様式3-2（４・５月）'!O20="", W18&lt;&gt;"", W18&lt;&gt;"―"),X18, X18*VLOOKUP(AG18,【参考】数式用4!$DC$3:$DZ$106,MATCH(N18,【参考】数式用4!$DC$2:$DZ$2,0))),"")</f>
        <v/>
      </c>
      <c r="AD18" s="468" t="str">
        <f t="shared" si="0"/>
        <v/>
      </c>
      <c r="AE18" s="418" t="str">
        <f t="shared" si="1"/>
        <v/>
      </c>
      <c r="AF18" s="435" t="str">
        <f>IF(O18="","",'別紙様式3-2（４・５月）'!O20&amp;'別紙様式3-2（４・５月）'!P20&amp;'別紙様式3-2（４・５月）'!Q20&amp;"から"&amp;O18)</f>
        <v/>
      </c>
      <c r="AG18" s="435" t="str">
        <f>IF(OR(W18="",W18="―"),"",'別紙様式3-2（４・５月）'!O20&amp;'別紙様式3-2（４・５月）'!P20&amp;'別紙様式3-2（４・５月）'!Q20&amp;"から"&amp;W18)</f>
        <v/>
      </c>
      <c r="AI18" s="1011"/>
      <c r="AJ18" s="1011"/>
    </row>
    <row r="19" spans="1:41" ht="24.9" customHeight="1">
      <c r="A19" s="436">
        <v>6</v>
      </c>
      <c r="B19" s="923">
        <f>IF(基本情報入力シート!C58="","",基本情報入力シート!C58)</f>
        <v>1334567893</v>
      </c>
      <c r="C19" s="924"/>
      <c r="D19" s="924"/>
      <c r="E19" s="924"/>
      <c r="F19" s="924"/>
      <c r="G19" s="924"/>
      <c r="H19" s="924"/>
      <c r="I19" s="925"/>
      <c r="J19" s="421" t="str">
        <f>IF(基本情報入力シート!M58="","",基本情報入力シート!M58)</f>
        <v>千葉県</v>
      </c>
      <c r="K19" s="422" t="str">
        <f>IF(基本情報入力シート!R58="","",基本情報入力シート!R58)</f>
        <v>千葉県</v>
      </c>
      <c r="L19" s="422" t="str">
        <f>IF(基本情報入力シート!W58="","",基本情報入力シート!W58)</f>
        <v>千葉市</v>
      </c>
      <c r="M19" s="423" t="str">
        <f>IF(基本情報入力シート!X58="","",基本情報入力シート!X58)</f>
        <v>介護老人福祉施設○○園</v>
      </c>
      <c r="N19" s="424" t="str">
        <f>IF(基本情報入力シート!Y58="","",基本情報入力シート!Y58)</f>
        <v>介護老人福祉施設</v>
      </c>
      <c r="O19" s="99" t="s">
        <v>353</v>
      </c>
      <c r="P19" s="1023">
        <v>28000000</v>
      </c>
      <c r="Q19" s="1024"/>
      <c r="R19" s="463">
        <f>IFERROR(IF(OR('別紙様式3-2（４・５月）'!R21="",'別紙様式3-2（４・５月）'!Z21="ベア加算"),"",P19*VLOOKUP(N19,【参考】数式用!$AD$2:$AH$27,MATCH(O19,【参考】数式用!$K$4:$N$4,0)+1,0)),"")</f>
        <v>3276000</v>
      </c>
      <c r="S19" s="120" t="s">
        <v>318</v>
      </c>
      <c r="T19" s="1025">
        <v>1</v>
      </c>
      <c r="U19" s="1026"/>
      <c r="V19" s="476">
        <f>IFERROR(IF(AND('別紙様式3-2（４・５月）'!O21="", O19&lt;&gt;""),P19, P19*VLOOKUP(AF19,【参考】数式用4!$DC$3:$DZ$106,MATCH(N19,【参考】数式用4!$DC$2:$DZ$2,0))),"")</f>
        <v>15647058.823529413</v>
      </c>
      <c r="W19" s="100" t="s">
        <v>349</v>
      </c>
      <c r="X19" s="483"/>
      <c r="Y19" s="1012" t="str">
        <f>IFERROR(
     IF(OR('別紙様式3-2（４・５月）'!R21="",'別紙様式3-2（４・５月）'!Z21="ベア加算"),"",
                                            X19*VLOOKUP(N19,【参考】数式用!$AD$2:$AH$27,MATCH(W19,【参考】数式用!$K$4:$N$4,0)+1,0)
      ),"")</f>
        <v/>
      </c>
      <c r="Z19" s="1012"/>
      <c r="AA19" s="120"/>
      <c r="AB19" s="484"/>
      <c r="AC19" s="446" t="str">
        <f>IFERROR(IF(AND('別紙様式3-2（４・５月）'!O21="", W19&lt;&gt;"", W19&lt;&gt;"―"),X19, X19*VLOOKUP(AG19,【参考】数式用4!$DC$3:$DZ$106,MATCH(N19,【参考】数式用4!$DC$2:$DZ$2,0))),"")</f>
        <v/>
      </c>
      <c r="AD19" s="468">
        <f t="shared" si="0"/>
        <v>1</v>
      </c>
      <c r="AE19" s="418" t="str">
        <f t="shared" si="1"/>
        <v/>
      </c>
      <c r="AF19" s="435" t="str">
        <f>IF(O19="","",'別紙様式3-2（４・５月）'!O21&amp;'別紙様式3-2（４・５月）'!P21&amp;'別紙様式3-2（４・５月）'!Q21&amp;"から"&amp;O19)</f>
        <v>処遇加算Ⅱ特定加算なしベア加算なしから新加算Ⅱ</v>
      </c>
      <c r="AG19" s="435" t="str">
        <f>IF(OR(W19="",W19="―"),"",'別紙様式3-2（４・５月）'!O21&amp;'別紙様式3-2（４・５月）'!P21&amp;'別紙様式3-2（４・５月）'!Q21&amp;"から"&amp;W19)</f>
        <v/>
      </c>
      <c r="AI19" s="1011"/>
      <c r="AJ19" s="1011"/>
    </row>
    <row r="20" spans="1:41" ht="24.9" customHeight="1">
      <c r="A20" s="436">
        <v>7</v>
      </c>
      <c r="B20" s="923">
        <f>IF(基本情報入力シート!C59="","",基本情報入力シート!C59)</f>
        <v>1334567894</v>
      </c>
      <c r="C20" s="924"/>
      <c r="D20" s="924"/>
      <c r="E20" s="924"/>
      <c r="F20" s="924"/>
      <c r="G20" s="924"/>
      <c r="H20" s="924"/>
      <c r="I20" s="925"/>
      <c r="J20" s="421" t="str">
        <f>IF(基本情報入力シート!M59="","",基本情報入力シート!M59)</f>
        <v>千葉県</v>
      </c>
      <c r="K20" s="422" t="str">
        <f>IF(基本情報入力シート!R59="","",基本情報入力シート!R59)</f>
        <v>千葉県</v>
      </c>
      <c r="L20" s="422" t="str">
        <f>IF(基本情報入力シート!W59="","",基本情報入力シート!W59)</f>
        <v>千葉市</v>
      </c>
      <c r="M20" s="423" t="str">
        <f>IF(基本情報入力シート!X59="","",基本情報入力シート!X59)</f>
        <v>介護老人福祉施設○○園</v>
      </c>
      <c r="N20" s="424" t="str">
        <f>IF(基本情報入力シート!Y59="","",基本情報入力シート!Y59)</f>
        <v>（介護予防）短期入所生活介護</v>
      </c>
      <c r="O20" s="99" t="s">
        <v>353</v>
      </c>
      <c r="P20" s="1023">
        <v>3500000</v>
      </c>
      <c r="Q20" s="1024"/>
      <c r="R20" s="463">
        <f>IFERROR(IF(OR('別紙様式3-2（４・５月）'!R22="",'別紙様式3-2（４・５月）'!Z22="ベア加算"),"",P20*VLOOKUP(N20,【参考】数式用!$AD$2:$AH$27,MATCH(O20,【参考】数式用!$K$4:$N$4,0)+1,0)),"")</f>
        <v>409500</v>
      </c>
      <c r="S20" s="120" t="s">
        <v>318</v>
      </c>
      <c r="T20" s="1025"/>
      <c r="U20" s="1026"/>
      <c r="V20" s="476">
        <f>IFERROR(IF(AND('別紙様式3-2（４・５月）'!O22="", O20&lt;&gt;""),P20, P20*VLOOKUP(AF20,【参考】数式用4!$DC$3:$DZ$106,MATCH(N20,【参考】数式用4!$DC$2:$DZ$2,0))),"")</f>
        <v>2058823.5294117648</v>
      </c>
      <c r="W20" s="470" t="s">
        <v>349</v>
      </c>
      <c r="X20" s="484"/>
      <c r="Y20" s="1012" t="str">
        <f>IFERROR(
     IF(OR('別紙様式3-2（４・５月）'!R22="",'別紙様式3-2（４・５月）'!Z22="ベア加算"),"",
                                            X20*VLOOKUP(N20,【参考】数式用!$AD$2:$AH$27,MATCH(W20,【参考】数式用!$K$4:$N$4,0)+1,0)
      ),"")</f>
        <v/>
      </c>
      <c r="Z20" s="1012"/>
      <c r="AA20" s="120"/>
      <c r="AB20" s="484"/>
      <c r="AC20" s="446" t="str">
        <f>IFERROR(IF(AND('別紙様式3-2（４・５月）'!O22="", W20&lt;&gt;"", W20&lt;&gt;"―"),X20, X20*VLOOKUP(AG20,【参考】数式用4!$DC$3:$DZ$106,MATCH(N20,【参考】数式用4!$DC$2:$DZ$2,0))),"")</f>
        <v/>
      </c>
      <c r="AD20" s="468" t="str">
        <f t="shared" si="0"/>
        <v/>
      </c>
      <c r="AE20" s="418" t="str">
        <f t="shared" si="1"/>
        <v/>
      </c>
      <c r="AF20" s="435" t="str">
        <f>IF(O20="","",'別紙様式3-2（４・５月）'!O22&amp;'別紙様式3-2（４・５月）'!P22&amp;'別紙様式3-2（４・５月）'!Q22&amp;"から"&amp;O20)</f>
        <v>処遇加算Ⅲ特定加算Ⅱベア加算なしから新加算Ⅱ</v>
      </c>
      <c r="AG20" s="435" t="str">
        <f>IF(OR(W20="",W20="―"),"",'別紙様式3-2（４・５月）'!O22&amp;'別紙様式3-2（４・５月）'!P22&amp;'別紙様式3-2（４・５月）'!Q22&amp;"から"&amp;W20)</f>
        <v/>
      </c>
      <c r="AI20" s="1011"/>
      <c r="AJ20" s="1011"/>
    </row>
    <row r="21" spans="1:41" ht="24.9" customHeight="1">
      <c r="A21" s="436">
        <v>8</v>
      </c>
      <c r="B21" s="923" t="str">
        <f>IF(基本情報入力シート!C60="","",基本情報入力シート!C60)</f>
        <v>1334567840</v>
      </c>
      <c r="C21" s="924"/>
      <c r="D21" s="924"/>
      <c r="E21" s="924"/>
      <c r="F21" s="924"/>
      <c r="G21" s="924"/>
      <c r="H21" s="924"/>
      <c r="I21" s="925"/>
      <c r="J21" s="421" t="str">
        <f>IF(基本情報入力シート!M60="","",基本情報入力シート!M60)</f>
        <v>東京都</v>
      </c>
      <c r="K21" s="422" t="str">
        <f>IF(基本情報入力シート!R60="","",基本情報入力シート!R60)</f>
        <v>東京都</v>
      </c>
      <c r="L21" s="422" t="str">
        <f>IF(基本情報入力シート!W60="","",基本情報入力シート!W60)</f>
        <v>千代田区</v>
      </c>
      <c r="M21" s="423" t="str">
        <f>IF(基本情報入力シート!X60="","",基本情報入力シート!X60)</f>
        <v>○○の家</v>
      </c>
      <c r="N21" s="424" t="str">
        <f>IF(基本情報入力シート!Y60="","",基本情報入力シート!Y60)</f>
        <v>介護老人福祉施設</v>
      </c>
      <c r="O21" s="99" t="s">
        <v>384</v>
      </c>
      <c r="P21" s="1023">
        <v>10000000</v>
      </c>
      <c r="Q21" s="1024"/>
      <c r="R21" s="463" t="str">
        <f>IFERROR(IF(OR('別紙様式3-2（４・５月）'!R23="",'別紙様式3-2（４・５月）'!Z23="ベア加算"),"",P21*VLOOKUP(N21,【参考】数式用!$AD$2:$AH$27,MATCH(O21,【参考】数式用!$K$4:$N$4,0)+1,0)),"")</f>
        <v/>
      </c>
      <c r="S21" s="120"/>
      <c r="T21" s="1025"/>
      <c r="U21" s="1026"/>
      <c r="V21" s="476">
        <f>IFERROR(IF(AND('別紙様式3-2（４・５月）'!O23="", O21&lt;&gt;""),P21, P21*VLOOKUP(AF21,【参考】数式用4!$DC$3:$DZ$106,MATCH(N21,【参考】数式用4!$DC$2:$DZ$2,0))),"")</f>
        <v>10000000</v>
      </c>
      <c r="W21" s="471" t="s">
        <v>352</v>
      </c>
      <c r="X21" s="483">
        <v>3531000</v>
      </c>
      <c r="Y21" s="1012" t="str">
        <f>IFERROR(
     IF(OR('別紙様式3-2（４・５月）'!R23="",'別紙様式3-2（４・５月）'!Z23="ベア加算"),"",
                                            X21*VLOOKUP(N21,【参考】数式用!$AD$2:$AH$27,MATCH(W21,【参考】数式用!$K$4:$N$4,0)+1,0)
      ),"")</f>
        <v/>
      </c>
      <c r="Z21" s="1012"/>
      <c r="AA21" s="120"/>
      <c r="AB21" s="484"/>
      <c r="AC21" s="446">
        <f>IFERROR(IF(AND('別紙様式3-2（４・５月）'!O23="", W21&lt;&gt;"", W21&lt;&gt;"―"),X21, X21*VLOOKUP(AG21,【参考】数式用4!$DC$3:$DZ$106,MATCH(N21,【参考】数式用4!$DC$2:$DZ$2,0))),"")</f>
        <v>3531000</v>
      </c>
      <c r="AD21" s="468" t="str">
        <f t="shared" ref="AD21:AD84" si="2">IF(OR(O21="新加算Ⅰ",O21="新加算Ⅱ",O21="新加算Ⅴ（１）",O21="新加算Ⅴ（２）",O21="新加算Ⅴ（３）",O21="新加算Ⅴ（４）",O21="新加算Ⅴ（５）",O21="新加算Ⅴ（６）",O21="新加算Ⅴ（７）",O21="新加算Ⅴ（９）",O21="新加算Ⅴ（10）",O21="新加算Ⅴ（12）"),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E21" s="418" t="str">
        <f t="shared" ref="AE21:AE84" si="3">IF(OR(W21="新加算Ⅰ",W21="新加算Ⅱ"),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F21" s="435" t="str">
        <f>IF(O21="","",'別紙様式3-2（４・５月）'!O23&amp;'別紙様式3-2（４・５月）'!P23&amp;'別紙様式3-2（４・５月）'!Q23&amp;"から"&amp;O21)</f>
        <v>処遇加算なし特定加算なしベア加算なしから新加算Ⅴ（13）</v>
      </c>
      <c r="AG21" s="435" t="str">
        <f>IF(OR(W21="",W21="―"),"",'別紙様式3-2（４・５月）'!O23&amp;'別紙様式3-2（４・５月）'!P23&amp;'別紙様式3-2（４・５月）'!Q23&amp;"から"&amp;W21)</f>
        <v>処遇加算なし特定加算なしベア加算なしから新加算Ⅳ</v>
      </c>
      <c r="AI21" s="1011"/>
      <c r="AJ21" s="1011"/>
    </row>
    <row r="22" spans="1:41" ht="24.9" customHeight="1">
      <c r="A22" s="436">
        <v>9</v>
      </c>
      <c r="B22" s="923" t="str">
        <f>IF(基本情報入力シート!C61="","",基本情報入力シート!C61)</f>
        <v>1234567892</v>
      </c>
      <c r="C22" s="924"/>
      <c r="D22" s="924"/>
      <c r="E22" s="924"/>
      <c r="F22" s="924"/>
      <c r="G22" s="924"/>
      <c r="H22" s="924"/>
      <c r="I22" s="925"/>
      <c r="J22" s="421" t="str">
        <f>IF(基本情報入力シート!M61="","",基本情報入力シート!M61)</f>
        <v>千葉県</v>
      </c>
      <c r="K22" s="422" t="str">
        <f>IF(基本情報入力シート!R61="","",基本情報入力シート!R61)</f>
        <v>千葉県</v>
      </c>
      <c r="L22" s="422" t="str">
        <f>IF(基本情報入力シート!W61="","",基本情報入力シート!W61)</f>
        <v>千葉市</v>
      </c>
      <c r="M22" s="423" t="str">
        <f>IF(基本情報入力シート!X61="","",基本情報入力シート!X61)</f>
        <v>○○センター</v>
      </c>
      <c r="N22" s="424" t="str">
        <f>IF(基本情報入力シート!Y61="","",基本情報入力シート!Y61)</f>
        <v>地域密着型通所介護</v>
      </c>
      <c r="O22" s="99" t="s">
        <v>371</v>
      </c>
      <c r="P22" s="1023">
        <v>1600000</v>
      </c>
      <c r="Q22" s="1024"/>
      <c r="R22" s="463" t="str">
        <f>IFERROR(IF(OR('別紙様式3-2（４・５月）'!R24="",'別紙様式3-2（４・５月）'!Z24="ベア加算"),"",P22*VLOOKUP(N22,【参考】数式用!$AD$2:$AH$27,MATCH(O22,【参考】数式用!$K$4:$N$4,0)+1,0)),"")</f>
        <v/>
      </c>
      <c r="S22" s="120"/>
      <c r="T22" s="1025"/>
      <c r="U22" s="1026"/>
      <c r="V22" s="476">
        <f>IFERROR(IF(AND('別紙様式3-2（４・５月）'!O24="", O22&lt;&gt;""),P22, P22*VLOOKUP(AF22,【参考】数式用4!$DC$3:$DZ$106,MATCH(N22,【参考】数式用4!$DC$2:$DZ$2,0))),"")</f>
        <v>1600000</v>
      </c>
      <c r="W22" s="471" t="s">
        <v>349</v>
      </c>
      <c r="X22" s="483"/>
      <c r="Y22" s="1012" t="str">
        <f>IFERROR(
     IF(OR('別紙様式3-2（４・５月）'!R24="",'別紙様式3-2（４・５月）'!Z24="ベア加算"),"",
                                            X22*VLOOKUP(N22,【参考】数式用!$AD$2:$AH$27,MATCH(W22,【参考】数式用!$K$4:$N$4,0)+1,0)
      ),"")</f>
        <v/>
      </c>
      <c r="Z22" s="1012"/>
      <c r="AA22" s="120"/>
      <c r="AB22" s="484"/>
      <c r="AC22" s="446" t="str">
        <f>IFERROR(IF(AND('別紙様式3-2（４・５月）'!O24="", W22&lt;&gt;"", W22&lt;&gt;"―"),X22, X22*VLOOKUP(AG22,【参考】数式用4!$DC$3:$DZ$106,MATCH(N22,【参考】数式用4!$DC$2:$DZ$2,0))),"")</f>
        <v/>
      </c>
      <c r="AD22" s="468" t="str">
        <f t="shared" si="2"/>
        <v/>
      </c>
      <c r="AE22" s="418" t="str">
        <f t="shared" si="3"/>
        <v/>
      </c>
      <c r="AF22" s="435" t="str">
        <f>IF(O22="","",'別紙様式3-2（４・５月）'!O24&amp;'別紙様式3-2（４・５月）'!P24&amp;'別紙様式3-2（４・５月）'!Q24&amp;"から"&amp;O22)</f>
        <v>処遇加算なし特定加算なしベア加算なしから新加算Ⅲ</v>
      </c>
      <c r="AG22" s="435" t="str">
        <f>IF(OR(W22="",W22="―"),"",'別紙様式3-2（４・５月）'!O24&amp;'別紙様式3-2（４・５月）'!P24&amp;'別紙様式3-2（４・５月）'!Q24&amp;"から"&amp;W22)</f>
        <v/>
      </c>
      <c r="AI22" s="478"/>
      <c r="AJ22" s="478"/>
    </row>
    <row r="23" spans="1:41" ht="24.9" customHeight="1">
      <c r="A23" s="436">
        <v>10</v>
      </c>
      <c r="B23" s="923" t="str">
        <f>IF(基本情報入力シート!C62="","",基本情報入力シート!C62)</f>
        <v>2345678932</v>
      </c>
      <c r="C23" s="924"/>
      <c r="D23" s="924"/>
      <c r="E23" s="924"/>
      <c r="F23" s="924"/>
      <c r="G23" s="924"/>
      <c r="H23" s="924"/>
      <c r="I23" s="925"/>
      <c r="J23" s="421" t="str">
        <f>IF(基本情報入力シート!M62="","",基本情報入力シート!M62)</f>
        <v>東京都</v>
      </c>
      <c r="K23" s="422" t="str">
        <f>IF(基本情報入力シート!R62="","",基本情報入力シート!R62)</f>
        <v>東京都</v>
      </c>
      <c r="L23" s="422" t="str">
        <f>IF(基本情報入力シート!W62="","",基本情報入力シート!W62)</f>
        <v>千代田区</v>
      </c>
      <c r="M23" s="423" t="str">
        <f>IF(基本情報入力シート!X62="","",基本情報入力シート!X62)</f>
        <v>○○の社</v>
      </c>
      <c r="N23" s="424" t="str">
        <f>IF(基本情報入力シート!Y62="","",基本情報入力シート!Y62)</f>
        <v>通所介護</v>
      </c>
      <c r="O23" s="99" t="s">
        <v>351</v>
      </c>
      <c r="P23" s="1023">
        <v>5000000</v>
      </c>
      <c r="Q23" s="1024"/>
      <c r="R23" s="463" t="str">
        <f>IFERROR(IF(OR('別紙様式3-2（４・５月）'!R25="",'別紙様式3-2（４・５月）'!Z25="ベア加算"),"",P23*VLOOKUP(N23,【参考】数式用!$AD$2:$AH$27,MATCH(O23,【参考】数式用!$K$4:$N$4,0)+1,0)),"")</f>
        <v/>
      </c>
      <c r="S23" s="120"/>
      <c r="T23" s="1025"/>
      <c r="U23" s="1026"/>
      <c r="V23" s="476">
        <f>IFERROR(IF(AND('別紙様式3-2（４・５月）'!O25="", O23&lt;&gt;""),P23, P23*VLOOKUP(AF23,【参考】数式用4!$DC$3:$DZ$106,MATCH(N23,【参考】数式用4!$DC$2:$DZ$2,0))),"")</f>
        <v>5000000</v>
      </c>
      <c r="W23" s="471" t="s">
        <v>385</v>
      </c>
      <c r="X23" s="483">
        <v>5061000</v>
      </c>
      <c r="Y23" s="1012">
        <f>IFERROR(
     IF(OR('別紙様式3-2（４・５月）'!R25="",'別紙様式3-2（４・５月）'!Z25="ベア加算"),"",
                                            X23*VLOOKUP(N23,【参考】数式用!$AD$2:$AH$27,MATCH(W23,【参考】数式用!$K$4:$N$4,0)+1,0)
      ),"")</f>
        <v>693357</v>
      </c>
      <c r="Z23" s="1012"/>
      <c r="AA23" s="487" t="s">
        <v>318</v>
      </c>
      <c r="AB23" s="484"/>
      <c r="AC23" s="446">
        <f>IFERROR(IF(AND('別紙様式3-2（４・５月）'!O25="", W23&lt;&gt;"", W23&lt;&gt;"―"),X23, X23*VLOOKUP(AG23,【参考】数式用4!$DC$3:$DZ$106,MATCH(N23,【参考】数式用4!$DC$2:$DZ$2,0))),"")</f>
        <v>5061000</v>
      </c>
      <c r="AD23" s="468" t="str">
        <f t="shared" si="2"/>
        <v/>
      </c>
      <c r="AE23" s="418" t="str">
        <f t="shared" si="3"/>
        <v/>
      </c>
      <c r="AF23" s="435" t="str">
        <f>IF(O23="","",'別紙様式3-2（４・５月）'!O25&amp;'別紙様式3-2（４・５月）'!P25&amp;'別紙様式3-2（４・５月）'!Q25&amp;"から"&amp;O23)</f>
        <v>処遇加算なし特定加算なしベア加算なしから新加算Ⅴ（14）</v>
      </c>
      <c r="AG23" s="435" t="str">
        <f>IF(OR(W23="",W23="―"),"",'別紙様式3-2（４・５月）'!O25&amp;'別紙様式3-2（４・５月）'!P25&amp;'別紙様式3-2（４・５月）'!Q25&amp;"から"&amp;W23)</f>
        <v>処遇加算なし特定加算なしベア加算なしから新加算Ⅲ</v>
      </c>
    </row>
    <row r="24" spans="1:41" ht="24.9" customHeight="1">
      <c r="A24" s="436">
        <v>11</v>
      </c>
      <c r="B24" s="923" t="str">
        <f>IF(基本情報入力シート!C63="","",基本情報入力シート!C63)</f>
        <v>1234567846</v>
      </c>
      <c r="C24" s="924"/>
      <c r="D24" s="924"/>
      <c r="E24" s="924"/>
      <c r="F24" s="924"/>
      <c r="G24" s="924"/>
      <c r="H24" s="924"/>
      <c r="I24" s="925"/>
      <c r="J24" s="421" t="str">
        <f>IF(基本情報入力シート!M63="","",基本情報入力シート!M63)</f>
        <v>千葉県</v>
      </c>
      <c r="K24" s="422" t="str">
        <f>IF(基本情報入力シート!R63="","",基本情報入力シート!R63)</f>
        <v>千葉県</v>
      </c>
      <c r="L24" s="422" t="str">
        <f>IF(基本情報入力シート!W63="","",基本情報入力シート!W63)</f>
        <v>千葉市</v>
      </c>
      <c r="M24" s="423" t="str">
        <f>IF(基本情報入力シート!X63="","",基本情報入力シート!X63)</f>
        <v>○○センター</v>
      </c>
      <c r="N24" s="424" t="str">
        <f>IF(基本情報入力シート!Y63="","",基本情報入力シート!Y63)</f>
        <v>看護小規模多機能型居宅介護</v>
      </c>
      <c r="O24" s="99" t="s">
        <v>353</v>
      </c>
      <c r="P24" s="1023">
        <v>18215190</v>
      </c>
      <c r="Q24" s="1024"/>
      <c r="R24" s="463">
        <f>IFERROR(IF(OR('別紙様式3-2（４・５月）'!R26="",'別紙様式3-2（４・５月）'!Z26="ベア加算"),"",P24*VLOOKUP(N24,【参考】数式用!$AD$2:$AH$27,MATCH(O24,【参考】数式用!$K$4:$N$4,0)+1,0)),"")</f>
        <v>2112962.04</v>
      </c>
      <c r="S24" s="120" t="s">
        <v>318</v>
      </c>
      <c r="T24" s="1025">
        <v>1</v>
      </c>
      <c r="U24" s="1026"/>
      <c r="V24" s="476">
        <f>IFERROR(IF(AND('別紙様式3-2（４・５月）'!O26="", O24&lt;&gt;""),P24, P24*VLOOKUP(AF24,【参考】数式用4!$DC$3:$DZ$106,MATCH(N24,【参考】数式用4!$DC$2:$DZ$2,0))),"")</f>
        <v>18215190</v>
      </c>
      <c r="W24" s="471" t="s">
        <v>366</v>
      </c>
      <c r="X24" s="483">
        <v>12400000</v>
      </c>
      <c r="Y24" s="1012">
        <f>IFERROR(
     IF(OR('別紙様式3-2（４・５月）'!R26="",'別紙様式3-2（４・５月）'!Z26="ベア加算"),"",
                                            X24*VLOOKUP(N24,【参考】数式用!$AD$2:$AH$27,MATCH(W24,【参考】数式用!$K$4:$N$4,0)+1,0)
      ),"")</f>
        <v>1413600</v>
      </c>
      <c r="Z24" s="1012"/>
      <c r="AA24" s="487" t="s">
        <v>318</v>
      </c>
      <c r="AB24" s="484">
        <v>1</v>
      </c>
      <c r="AC24" s="446">
        <f>IFERROR(IF(AND('別紙様式3-2（４・５月）'!O26="", W24&lt;&gt;"", W24&lt;&gt;"―"),X24, X24*VLOOKUP(AG24,【参考】数式用4!$DC$3:$DZ$106,MATCH(N24,【参考】数式用4!$DC$2:$DZ$2,0))),"")</f>
        <v>12400000</v>
      </c>
      <c r="AD24" s="468">
        <f t="shared" si="2"/>
        <v>1</v>
      </c>
      <c r="AE24" s="418">
        <f t="shared" si="3"/>
        <v>1</v>
      </c>
      <c r="AF24" s="435" t="str">
        <f>IF(O24="","",'別紙様式3-2（４・５月）'!O26&amp;'別紙様式3-2（４・５月）'!P26&amp;'別紙様式3-2（４・５月）'!Q26&amp;"から"&amp;O24)</f>
        <v>処遇加算なし特定加算なしベア加算なしから新加算Ⅱ</v>
      </c>
      <c r="AG24" s="435" t="str">
        <f>IF(OR(W24="",W24="―"),"",'別紙様式3-2（４・５月）'!O26&amp;'別紙様式3-2（４・５月）'!P26&amp;'別紙様式3-2（４・５月）'!Q26&amp;"から"&amp;W24)</f>
        <v>処遇加算なし特定加算なしベア加算なしから新加算Ⅰ</v>
      </c>
    </row>
    <row r="25" spans="1:41" ht="24.9" customHeight="1">
      <c r="A25" s="436">
        <v>12</v>
      </c>
      <c r="B25" s="923" t="str">
        <f>IF(基本情報入力シート!C64="","",基本情報入力シート!C64)</f>
        <v>2345678975</v>
      </c>
      <c r="C25" s="924"/>
      <c r="D25" s="924"/>
      <c r="E25" s="924"/>
      <c r="F25" s="924"/>
      <c r="G25" s="924"/>
      <c r="H25" s="924"/>
      <c r="I25" s="925"/>
      <c r="J25" s="421" t="str">
        <f>IF(基本情報入力シート!M64="","",基本情報入力シート!M64)</f>
        <v>東京都</v>
      </c>
      <c r="K25" s="422" t="str">
        <f>IF(基本情報入力シート!R64="","",基本情報入力シート!R64)</f>
        <v>東京都</v>
      </c>
      <c r="L25" s="422" t="str">
        <f>IF(基本情報入力シート!W64="","",基本情報入力シート!W64)</f>
        <v>千代田区</v>
      </c>
      <c r="M25" s="423" t="str">
        <f>IF(基本情報入力シート!X64="","",基本情報入力シート!X64)</f>
        <v>○○の社</v>
      </c>
      <c r="N25" s="424" t="str">
        <f>IF(基本情報入力シート!Y64="","",基本情報入力シート!Y64)</f>
        <v>介護医療院</v>
      </c>
      <c r="O25" s="99" t="s">
        <v>371</v>
      </c>
      <c r="P25" s="1023">
        <v>5000000</v>
      </c>
      <c r="Q25" s="1024"/>
      <c r="R25" s="463" t="str">
        <f>IFERROR(IF(OR('別紙様式3-2（４・５月）'!R27="",'別紙様式3-2（４・５月）'!Z27="ベア加算"),"",P25*VLOOKUP(N25,【参考】数式用!$AD$2:$AH$27,MATCH(O25,【参考】数式用!$K$4:$N$4,0)+1,0)),"")</f>
        <v/>
      </c>
      <c r="S25" s="120"/>
      <c r="T25" s="1025"/>
      <c r="U25" s="1026"/>
      <c r="V25" s="476">
        <f>IFERROR(IF(AND('別紙様式3-2（４・５月）'!O27="", O25&lt;&gt;""),P25, P25*VLOOKUP(AF25,【参考】数式用4!$DC$3:$DZ$106,MATCH(N25,【参考】数式用4!$DC$2:$DZ$2,0))),"")</f>
        <v>5000000</v>
      </c>
      <c r="W25" s="471" t="s">
        <v>354</v>
      </c>
      <c r="X25" s="483">
        <v>1400000</v>
      </c>
      <c r="Y25" s="1012" t="str">
        <f>IFERROR(
     IF(OR('別紙様式3-2（４・５月）'!R27="",'別紙様式3-2（４・５月）'!Z27="ベア加算"),"",
                                            X25*VLOOKUP(N25,【参考】数式用!$AD$2:$AH$27,MATCH(W25,【参考】数式用!$K$4:$N$4,0)+1,0)
      ),"")</f>
        <v/>
      </c>
      <c r="Z25" s="1012"/>
      <c r="AA25" s="120"/>
      <c r="AB25" s="467"/>
      <c r="AC25" s="446">
        <f>IFERROR(IF(AND('別紙様式3-2（４・５月）'!O27="", W25&lt;&gt;"", W25&lt;&gt;"―"),X25, X25*VLOOKUP(AG25,【参考】数式用4!$DC$3:$DZ$106,MATCH(N25,【参考】数式用4!$DC$2:$DZ$2,0))),"")</f>
        <v>1400000</v>
      </c>
      <c r="AD25" s="468" t="str">
        <f t="shared" si="2"/>
        <v/>
      </c>
      <c r="AE25" s="418">
        <f t="shared" si="3"/>
        <v>1</v>
      </c>
      <c r="AF25" s="435" t="str">
        <f>IF(O25="","",'別紙様式3-2（４・５月）'!O27&amp;'別紙様式3-2（４・５月）'!P27&amp;'別紙様式3-2（４・５月）'!Q27&amp;"から"&amp;O25)</f>
        <v>から新加算Ⅲ</v>
      </c>
      <c r="AG25" s="435" t="str">
        <f>IF(OR(W25="",W25="―"),"",'別紙様式3-2（４・５月）'!O27&amp;'別紙様式3-2（４・５月）'!P27&amp;'別紙様式3-2（４・５月）'!Q27&amp;"から"&amp;W25)</f>
        <v>から新加算Ⅱ</v>
      </c>
    </row>
    <row r="26" spans="1:41" ht="24.9" customHeight="1">
      <c r="A26" s="436">
        <v>13</v>
      </c>
      <c r="B26" s="923" t="str">
        <f>IF(基本情報入力シート!C65="","",基本情報入力シート!C65)</f>
        <v/>
      </c>
      <c r="C26" s="924"/>
      <c r="D26" s="924"/>
      <c r="E26" s="924"/>
      <c r="F26" s="924"/>
      <c r="G26" s="924"/>
      <c r="H26" s="924"/>
      <c r="I26" s="925"/>
      <c r="J26" s="421" t="str">
        <f>IF(基本情報入力シート!M65="","",基本情報入力シート!M65)</f>
        <v/>
      </c>
      <c r="K26" s="422" t="str">
        <f>IF(基本情報入力シート!R65="","",基本情報入力シート!R65)</f>
        <v/>
      </c>
      <c r="L26" s="422" t="str">
        <f>IF(基本情報入力シート!W65="","",基本情報入力シート!W65)</f>
        <v/>
      </c>
      <c r="M26" s="423" t="str">
        <f>IF(基本情報入力シート!X65="","",基本情報入力シート!X65)</f>
        <v/>
      </c>
      <c r="N26" s="424" t="str">
        <f>IF(基本情報入力シート!Y65="","",基本情報入力シート!Y65)</f>
        <v/>
      </c>
      <c r="O26" s="99"/>
      <c r="P26" s="1023"/>
      <c r="Q26" s="1024"/>
      <c r="R26" s="463" t="str">
        <f>IFERROR(IF(OR('別紙様式3-2（４・５月）'!R28="",'別紙様式3-2（４・５月）'!Z28="ベア加算"),"",P26*VLOOKUP(N26,【参考】数式用!$AD$2:$AH$27,MATCH(O26,【参考】数式用!$K$4:$N$4,0)+1,0)),"")</f>
        <v/>
      </c>
      <c r="S26" s="120"/>
      <c r="T26" s="1025"/>
      <c r="U26" s="1026"/>
      <c r="V26" s="476" t="str">
        <f>IFERROR(IF(AND('別紙様式3-2（４・５月）'!O28="", O26&lt;&gt;""),P26, P26*VLOOKUP(AF26,【参考】数式用4!$DC$3:$DZ$106,MATCH(N26,【参考】数式用4!$DC$2:$DZ$2,0))),"")</f>
        <v/>
      </c>
      <c r="W26" s="471"/>
      <c r="X26" s="466"/>
      <c r="Y26" s="1012" t="str">
        <f>IFERROR(
     IF(OR('別紙様式3-2（４・５月）'!R28="",'別紙様式3-2（４・５月）'!Z28="ベア加算"),"",
                                            X26*VLOOKUP(N26,【参考】数式用!$AD$2:$AH$27,MATCH(W26,【参考】数式用!$K$4:$N$4,0)+1,0)
      ),"")</f>
        <v/>
      </c>
      <c r="Z26" s="1012"/>
      <c r="AA26" s="120"/>
      <c r="AB26" s="467"/>
      <c r="AC26" s="446" t="str">
        <f>IFERROR(IF(AND('別紙様式3-2（４・５月）'!O28="", W26&lt;&gt;"", W26&lt;&gt;"―"),X26, X26*VLOOKUP(AG26,【参考】数式用4!$DC$3:$DZ$106,MATCH(N26,【参考】数式用4!$DC$2:$DZ$2,0))),"")</f>
        <v/>
      </c>
      <c r="AD26" s="468" t="str">
        <f t="shared" si="2"/>
        <v/>
      </c>
      <c r="AE26" s="418" t="str">
        <f t="shared" si="3"/>
        <v/>
      </c>
      <c r="AF26" s="435" t="str">
        <f>IF(O26="","",'別紙様式3-2（４・５月）'!O28&amp;'別紙様式3-2（４・５月）'!P28&amp;'別紙様式3-2（４・５月）'!Q28&amp;"から"&amp;O26)</f>
        <v/>
      </c>
      <c r="AG26" s="435" t="str">
        <f>IF(OR(W26="",W26="―"),"",'別紙様式3-2（４・５月）'!O28&amp;'別紙様式3-2（４・５月）'!P28&amp;'別紙様式3-2（４・５月）'!Q28&amp;"から"&amp;W26)</f>
        <v/>
      </c>
    </row>
    <row r="27" spans="1:41" ht="24.9" customHeight="1">
      <c r="A27" s="436">
        <v>14</v>
      </c>
      <c r="B27" s="923" t="str">
        <f>IF(基本情報入力シート!C66="","",基本情報入力シート!C66)</f>
        <v/>
      </c>
      <c r="C27" s="924"/>
      <c r="D27" s="924"/>
      <c r="E27" s="924"/>
      <c r="F27" s="924"/>
      <c r="G27" s="924"/>
      <c r="H27" s="924"/>
      <c r="I27" s="925"/>
      <c r="J27" s="421" t="str">
        <f>IF(基本情報入力シート!M66="","",基本情報入力シート!M66)</f>
        <v/>
      </c>
      <c r="K27" s="422" t="str">
        <f>IF(基本情報入力シート!R66="","",基本情報入力シート!R66)</f>
        <v/>
      </c>
      <c r="L27" s="422" t="str">
        <f>IF(基本情報入力シート!W66="","",基本情報入力シート!W66)</f>
        <v/>
      </c>
      <c r="M27" s="423" t="str">
        <f>IF(基本情報入力シート!X66="","",基本情報入力シート!X66)</f>
        <v/>
      </c>
      <c r="N27" s="424" t="str">
        <f>IF(基本情報入力シート!Y66="","",基本情報入力シート!Y66)</f>
        <v/>
      </c>
      <c r="O27" s="99"/>
      <c r="P27" s="1023"/>
      <c r="Q27" s="1024"/>
      <c r="R27" s="463" t="str">
        <f>IFERROR(IF(OR('別紙様式3-2（４・５月）'!R29="",'別紙様式3-2（４・５月）'!Z29="ベア加算"),"",P27*VLOOKUP(N27,【参考】数式用!$AD$2:$AH$27,MATCH(O27,【参考】数式用!$K$4:$N$4,0)+1,0)),"")</f>
        <v/>
      </c>
      <c r="S27" s="120"/>
      <c r="T27" s="1025"/>
      <c r="U27" s="1026"/>
      <c r="V27" s="476" t="str">
        <f>IFERROR(IF(AND('別紙様式3-2（４・５月）'!O29="", O27&lt;&gt;""),P27, P27*VLOOKUP(AF27,【参考】数式用4!$DC$3:$DZ$106,MATCH(N27,【参考】数式用4!$DC$2:$DZ$2,0))),"")</f>
        <v/>
      </c>
      <c r="W27" s="471"/>
      <c r="X27" s="466"/>
      <c r="Y27" s="1012" t="str">
        <f>IFERROR(
     IF(OR('別紙様式3-2（４・５月）'!R29="",'別紙様式3-2（４・５月）'!Z29="ベア加算"),"",
                                            X27*VLOOKUP(N27,【参考】数式用!$AD$2:$AH$27,MATCH(W27,【参考】数式用!$K$4:$N$4,0)+1,0)
      ),"")</f>
        <v/>
      </c>
      <c r="Z27" s="1012"/>
      <c r="AA27" s="120"/>
      <c r="AB27" s="467"/>
      <c r="AC27" s="446" t="str">
        <f>IFERROR(IF(AND('別紙様式3-2（４・５月）'!O29="", W27&lt;&gt;"", W27&lt;&gt;"―"),X27, X27*VLOOKUP(AG27,【参考】数式用4!$DC$3:$DZ$106,MATCH(N27,【参考】数式用4!$DC$2:$DZ$2,0))),"")</f>
        <v/>
      </c>
      <c r="AD27" s="468" t="str">
        <f t="shared" si="2"/>
        <v/>
      </c>
      <c r="AE27" s="418" t="str">
        <f t="shared" si="3"/>
        <v/>
      </c>
      <c r="AF27" s="435" t="str">
        <f>IF(O27="","",'別紙様式3-2（４・５月）'!O29&amp;'別紙様式3-2（４・５月）'!P29&amp;'別紙様式3-2（４・５月）'!Q29&amp;"から"&amp;O27)</f>
        <v/>
      </c>
      <c r="AG27" s="435" t="str">
        <f>IF(OR(W27="",W27="―"),"",'別紙様式3-2（４・５月）'!O29&amp;'別紙様式3-2（４・５月）'!P29&amp;'別紙様式3-2（４・５月）'!Q29&amp;"から"&amp;W27)</f>
        <v/>
      </c>
    </row>
    <row r="28" spans="1:41" ht="24.9" customHeight="1">
      <c r="A28" s="436">
        <v>15</v>
      </c>
      <c r="B28" s="923" t="str">
        <f>IF(基本情報入力シート!C67="","",基本情報入力シート!C67)</f>
        <v/>
      </c>
      <c r="C28" s="924"/>
      <c r="D28" s="924"/>
      <c r="E28" s="924"/>
      <c r="F28" s="924"/>
      <c r="G28" s="924"/>
      <c r="H28" s="924"/>
      <c r="I28" s="925"/>
      <c r="J28" s="421" t="str">
        <f>IF(基本情報入力シート!M67="","",基本情報入力シート!M67)</f>
        <v/>
      </c>
      <c r="K28" s="422" t="str">
        <f>IF(基本情報入力シート!R67="","",基本情報入力シート!R67)</f>
        <v/>
      </c>
      <c r="L28" s="422" t="str">
        <f>IF(基本情報入力シート!W67="","",基本情報入力シート!W67)</f>
        <v/>
      </c>
      <c r="M28" s="423" t="str">
        <f>IF(基本情報入力シート!X67="","",基本情報入力シート!X67)</f>
        <v/>
      </c>
      <c r="N28" s="424" t="str">
        <f>IF(基本情報入力シート!Y67="","",基本情報入力シート!Y67)</f>
        <v/>
      </c>
      <c r="O28" s="99"/>
      <c r="P28" s="1023"/>
      <c r="Q28" s="1024"/>
      <c r="R28" s="463" t="str">
        <f>IFERROR(IF(OR('別紙様式3-2（４・５月）'!R30="",'別紙様式3-2（４・５月）'!Z30="ベア加算"),"",P28*VLOOKUP(N28,【参考】数式用!$AD$2:$AH$27,MATCH(O28,【参考】数式用!$K$4:$N$4,0)+1,0)),"")</f>
        <v/>
      </c>
      <c r="S28" s="120"/>
      <c r="T28" s="1025"/>
      <c r="U28" s="1026"/>
      <c r="V28" s="476" t="str">
        <f>IFERROR(IF(AND('別紙様式3-2（４・５月）'!O30="", O28&lt;&gt;""),P28, P28*VLOOKUP(AF28,【参考】数式用4!$DC$3:$DZ$106,MATCH(N28,【参考】数式用4!$DC$2:$DZ$2,0))),"")</f>
        <v/>
      </c>
      <c r="W28" s="471"/>
      <c r="X28" s="466"/>
      <c r="Y28" s="1012" t="str">
        <f>IFERROR(
     IF(OR('別紙様式3-2（４・５月）'!R30="",'別紙様式3-2（４・５月）'!Z30="ベア加算"),"",
                                            X28*VLOOKUP(N28,【参考】数式用!$AD$2:$AH$27,MATCH(W28,【参考】数式用!$K$4:$N$4,0)+1,0)
      ),"")</f>
        <v/>
      </c>
      <c r="Z28" s="1012"/>
      <c r="AA28" s="120"/>
      <c r="AB28" s="467"/>
      <c r="AC28" s="446" t="str">
        <f>IFERROR(IF(AND('別紙様式3-2（４・５月）'!O30="", W28&lt;&gt;"", W28&lt;&gt;"―"),X28, X28*VLOOKUP(AG28,【参考】数式用4!$DC$3:$DZ$106,MATCH(N28,【参考】数式用4!$DC$2:$DZ$2,0))),"")</f>
        <v/>
      </c>
      <c r="AD28" s="468" t="str">
        <f t="shared" si="2"/>
        <v/>
      </c>
      <c r="AE28" s="418" t="str">
        <f t="shared" si="3"/>
        <v/>
      </c>
      <c r="AF28" s="435" t="str">
        <f>IF(O28="","",'別紙様式3-2（４・５月）'!O30&amp;'別紙様式3-2（４・５月）'!P30&amp;'別紙様式3-2（４・５月）'!Q30&amp;"から"&amp;O28)</f>
        <v/>
      </c>
      <c r="AG28" s="435" t="str">
        <f>IF(OR(W28="",W28="―"),"",'別紙様式3-2（４・５月）'!O30&amp;'別紙様式3-2（４・５月）'!P30&amp;'別紙様式3-2（４・５月）'!Q30&amp;"から"&amp;W28)</f>
        <v/>
      </c>
    </row>
    <row r="29" spans="1:41" ht="24.9" customHeight="1">
      <c r="A29" s="436">
        <v>16</v>
      </c>
      <c r="B29" s="923" t="str">
        <f>IF(基本情報入力シート!C68="","",基本情報入力シート!C68)</f>
        <v/>
      </c>
      <c r="C29" s="924"/>
      <c r="D29" s="924"/>
      <c r="E29" s="924"/>
      <c r="F29" s="924"/>
      <c r="G29" s="924"/>
      <c r="H29" s="924"/>
      <c r="I29" s="925"/>
      <c r="J29" s="422" t="str">
        <f>IF(基本情報入力シート!M68="","",基本情報入力シート!M68)</f>
        <v/>
      </c>
      <c r="K29" s="422" t="str">
        <f>IF(基本情報入力シート!R68="","",基本情報入力シート!R68)</f>
        <v/>
      </c>
      <c r="L29" s="422" t="str">
        <f>IF(基本情報入力シート!W68="","",基本情報入力シート!W68)</f>
        <v/>
      </c>
      <c r="M29" s="437" t="str">
        <f>IF(基本情報入力シート!X68="","",基本情報入力シート!X68)</f>
        <v/>
      </c>
      <c r="N29" s="444" t="str">
        <f>IF(基本情報入力シート!Y68="","",基本情報入力シート!Y68)</f>
        <v/>
      </c>
      <c r="O29" s="445"/>
      <c r="P29" s="1023"/>
      <c r="Q29" s="1024"/>
      <c r="R29" s="463" t="str">
        <f>IFERROR(IF(OR('別紙様式3-2（４・５月）'!R31="",'別紙様式3-2（４・５月）'!Z31="ベア加算"),"",P29*VLOOKUP(N29,【参考】数式用!$AD$2:$AH$27,MATCH(O29,【参考】数式用!$K$4:$N$4,0)+1,0)),"")</f>
        <v/>
      </c>
      <c r="S29" s="120"/>
      <c r="T29" s="1023"/>
      <c r="U29" s="1024"/>
      <c r="V29" s="476" t="str">
        <f>IFERROR(IF(AND('別紙様式3-2（４・５月）'!O31="", O29&lt;&gt;""),P29, P29*VLOOKUP(AF29,【参考】数式用4!$DC$3:$DZ$106,MATCH(N29,【参考】数式用4!$DC$2:$DZ$2,0))),"")</f>
        <v/>
      </c>
      <c r="W29" s="100"/>
      <c r="X29" s="466"/>
      <c r="Y29" s="1012" t="str">
        <f>IFERROR(
     IF(OR('別紙様式3-2（４・５月）'!R31="",'別紙様式3-2（４・５月）'!Z31="ベア加算"),"",
                                            X29*VLOOKUP(N29,【参考】数式用!$AD$2:$AH$27,MATCH(W29,【参考】数式用!$K$4:$N$4,0)+1,0)
      ),"")</f>
        <v/>
      </c>
      <c r="Z29" s="1012"/>
      <c r="AA29" s="120"/>
      <c r="AB29" s="466"/>
      <c r="AC29" s="446" t="str">
        <f>IFERROR(IF(AND('別紙様式3-2（４・５月）'!O31="", W29&lt;&gt;"", W29&lt;&gt;"―"),X29, X29*VLOOKUP(AG29,【参考】数式用4!$DC$3:$DZ$106,MATCH(N29,【参考】数式用4!$DC$2:$DZ$2,0))),"")</f>
        <v/>
      </c>
      <c r="AD29" s="468" t="str">
        <f t="shared" si="2"/>
        <v/>
      </c>
      <c r="AE29" s="418" t="str">
        <f t="shared" si="3"/>
        <v/>
      </c>
      <c r="AF29" s="435" t="str">
        <f>IF(O29="","",'別紙様式3-2（４・５月）'!O31&amp;'別紙様式3-2（４・５月）'!P31&amp;'別紙様式3-2（４・５月）'!Q31&amp;"から"&amp;O29)</f>
        <v/>
      </c>
      <c r="AG29" s="435" t="str">
        <f>IF(OR(W29="",W29="―"),"",'別紙様式3-2（４・５月）'!O31&amp;'別紙様式3-2（４・５月）'!P31&amp;'別紙様式3-2（４・５月）'!Q31&amp;"から"&amp;W29)</f>
        <v/>
      </c>
    </row>
    <row r="30" spans="1:41" customFormat="1" ht="24.9" customHeight="1">
      <c r="A30" s="436">
        <v>17</v>
      </c>
      <c r="B30" s="923" t="str">
        <f>IF(基本情報入力シート!C69="","",基本情報入力シート!C69)</f>
        <v/>
      </c>
      <c r="C30" s="924"/>
      <c r="D30" s="924"/>
      <c r="E30" s="924"/>
      <c r="F30" s="924"/>
      <c r="G30" s="924"/>
      <c r="H30" s="924"/>
      <c r="I30" s="925"/>
      <c r="J30" s="421" t="str">
        <f>IF(基本情報入力シート!M69="","",基本情報入力シート!M69)</f>
        <v/>
      </c>
      <c r="K30" s="422" t="str">
        <f>IF(基本情報入力シート!R69="","",基本情報入力シート!R69)</f>
        <v/>
      </c>
      <c r="L30" s="422" t="str">
        <f>IF(基本情報入力シート!W69="","",基本情報入力シート!W69)</f>
        <v/>
      </c>
      <c r="M30" s="423" t="str">
        <f>IF(基本情報入力シート!X69="","",基本情報入力シート!X69)</f>
        <v/>
      </c>
      <c r="N30" s="424" t="str">
        <f>IF(基本情報入力シート!Y69="","",基本情報入力シート!Y69)</f>
        <v/>
      </c>
      <c r="O30" s="99"/>
      <c r="P30" s="1023"/>
      <c r="Q30" s="1024"/>
      <c r="R30" s="463" t="str">
        <f>IFERROR(IF(OR('別紙様式3-2（４・５月）'!R32="",'別紙様式3-2（４・５月）'!Z32="ベア加算"),"",P30*VLOOKUP(N30,【参考】数式用!$AD$2:$AH$27,MATCH(O30,【参考】数式用!$K$4:$N$4,0)+1,0)),"")</f>
        <v/>
      </c>
      <c r="S30" s="120"/>
      <c r="T30" s="1025"/>
      <c r="U30" s="1026"/>
      <c r="V30" s="476" t="str">
        <f>IFERROR(IF(AND('別紙様式3-2（４・５月）'!O32="", O30&lt;&gt;""),P30, P30*VLOOKUP(AF30,【参考】数式用4!$DC$3:$DZ$106,MATCH(N30,【参考】数式用4!$DC$2:$DZ$2,0))),"")</f>
        <v/>
      </c>
      <c r="W30" s="471"/>
      <c r="X30" s="466"/>
      <c r="Y30" s="1012" t="str">
        <f>IFERROR(
     IF(OR('別紙様式3-2（４・５月）'!R32="",'別紙様式3-2（４・５月）'!Z32="ベア加算"),"",
                                            X30*VLOOKUP(N30,【参考】数式用!$AD$2:$AH$27,MATCH(W30,【参考】数式用!$K$4:$N$4,0)+1,0)
      ),"")</f>
        <v/>
      </c>
      <c r="Z30" s="1012"/>
      <c r="AA30" s="120"/>
      <c r="AB30" s="467"/>
      <c r="AC30" s="446" t="str">
        <f>IFERROR(IF(AND('別紙様式3-2（４・５月）'!O32="", W30&lt;&gt;"", W30&lt;&gt;"―"),X30, X30*VLOOKUP(AG30,【参考】数式用4!$DC$3:$DZ$106,MATCH(N30,【参考】数式用4!$DC$2:$DZ$2,0))),"")</f>
        <v/>
      </c>
      <c r="AD30" s="468" t="str">
        <f t="shared" si="2"/>
        <v/>
      </c>
      <c r="AE30" s="418" t="str">
        <f t="shared" si="3"/>
        <v/>
      </c>
      <c r="AF30" s="435" t="str">
        <f>IF(O30="","",'別紙様式3-2（４・５月）'!O32&amp;'別紙様式3-2（４・５月）'!P32&amp;'別紙様式3-2（４・５月）'!Q32&amp;"から"&amp;O30)</f>
        <v/>
      </c>
      <c r="AG30" s="435" t="str">
        <f>IF(OR(W30="",W30="―"),"",'別紙様式3-2（４・５月）'!O32&amp;'別紙様式3-2（４・５月）'!P32&amp;'別紙様式3-2（４・５月）'!Q32&amp;"から"&amp;W30)</f>
        <v/>
      </c>
      <c r="AH30" s="395"/>
      <c r="AI30" s="395"/>
      <c r="AJ30" s="395"/>
      <c r="AK30" s="395"/>
      <c r="AL30" s="395"/>
      <c r="AM30" s="395"/>
      <c r="AN30" s="395"/>
      <c r="AO30" s="395"/>
    </row>
    <row r="31" spans="1:41" customFormat="1" ht="24.9" customHeight="1">
      <c r="A31" s="436">
        <v>18</v>
      </c>
      <c r="B31" s="923" t="str">
        <f>IF(基本情報入力シート!C70="","",基本情報入力シート!C70)</f>
        <v/>
      </c>
      <c r="C31" s="924"/>
      <c r="D31" s="924"/>
      <c r="E31" s="924"/>
      <c r="F31" s="924"/>
      <c r="G31" s="924"/>
      <c r="H31" s="924"/>
      <c r="I31" s="925"/>
      <c r="J31" s="421" t="str">
        <f>IF(基本情報入力シート!M70="","",基本情報入力シート!M70)</f>
        <v/>
      </c>
      <c r="K31" s="422" t="str">
        <f>IF(基本情報入力シート!R70="","",基本情報入力シート!R70)</f>
        <v/>
      </c>
      <c r="L31" s="422" t="str">
        <f>IF(基本情報入力シート!W70="","",基本情報入力シート!W70)</f>
        <v/>
      </c>
      <c r="M31" s="423" t="str">
        <f>IF(基本情報入力シート!X70="","",基本情報入力シート!X70)</f>
        <v/>
      </c>
      <c r="N31" s="424" t="str">
        <f>IF(基本情報入力シート!Y70="","",基本情報入力シート!Y70)</f>
        <v/>
      </c>
      <c r="O31" s="99"/>
      <c r="P31" s="1023"/>
      <c r="Q31" s="1024"/>
      <c r="R31" s="463" t="str">
        <f>IFERROR(IF(OR('別紙様式3-2（４・５月）'!R33="",'別紙様式3-2（４・５月）'!Z33="ベア加算"),"",P31*VLOOKUP(N31,【参考】数式用!$AD$2:$AH$27,MATCH(O31,【参考】数式用!$K$4:$N$4,0)+1,0)),"")</f>
        <v/>
      </c>
      <c r="S31" s="120"/>
      <c r="T31" s="1025"/>
      <c r="U31" s="1026"/>
      <c r="V31" s="476" t="str">
        <f>IFERROR(IF(AND('別紙様式3-2（４・５月）'!O33="", O31&lt;&gt;""),P31, P31*VLOOKUP(AF31,【参考】数式用4!$DC$3:$DZ$106,MATCH(N31,【参考】数式用4!$DC$2:$DZ$2,0))),"")</f>
        <v/>
      </c>
      <c r="W31" s="471"/>
      <c r="X31" s="466"/>
      <c r="Y31" s="1012" t="str">
        <f>IFERROR(
     IF(OR('別紙様式3-2（４・５月）'!R33="",'別紙様式3-2（４・５月）'!Z33="ベア加算"),"",
                                            X31*VLOOKUP(N31,【参考】数式用!$AD$2:$AH$27,MATCH(W31,【参考】数式用!$K$4:$N$4,0)+1,0)
      ),"")</f>
        <v/>
      </c>
      <c r="Z31" s="1012"/>
      <c r="AA31" s="120"/>
      <c r="AB31" s="467"/>
      <c r="AC31" s="446" t="str">
        <f>IFERROR(IF(AND('別紙様式3-2（４・５月）'!O33="", W31&lt;&gt;"", W31&lt;&gt;"―"),X31, X31*VLOOKUP(AG31,【参考】数式用4!$DC$3:$DZ$106,MATCH(N31,【参考】数式用4!$DC$2:$DZ$2,0))),"")</f>
        <v/>
      </c>
      <c r="AD31" s="468" t="str">
        <f t="shared" si="2"/>
        <v/>
      </c>
      <c r="AE31" s="418" t="str">
        <f t="shared" si="3"/>
        <v/>
      </c>
      <c r="AF31" s="435" t="str">
        <f>IF(O31="","",'別紙様式3-2（４・５月）'!O33&amp;'別紙様式3-2（４・５月）'!P33&amp;'別紙様式3-2（４・５月）'!Q33&amp;"から"&amp;O31)</f>
        <v/>
      </c>
      <c r="AG31" s="435" t="str">
        <f>IF(OR(W31="",W31="―"),"",'別紙様式3-2（４・５月）'!O33&amp;'別紙様式3-2（４・５月）'!P33&amp;'別紙様式3-2（４・５月）'!Q33&amp;"から"&amp;W31)</f>
        <v/>
      </c>
      <c r="AH31" s="395"/>
      <c r="AI31" s="395"/>
      <c r="AJ31" s="395"/>
      <c r="AK31" s="395"/>
      <c r="AL31" s="395"/>
      <c r="AM31" s="395"/>
      <c r="AN31" s="395"/>
      <c r="AO31" s="395"/>
    </row>
    <row r="32" spans="1:41" customFormat="1" ht="24.9" customHeight="1">
      <c r="A32" s="436">
        <v>19</v>
      </c>
      <c r="B32" s="923" t="str">
        <f>IF(基本情報入力シート!C71="","",基本情報入力シート!C71)</f>
        <v/>
      </c>
      <c r="C32" s="924"/>
      <c r="D32" s="924"/>
      <c r="E32" s="924"/>
      <c r="F32" s="924"/>
      <c r="G32" s="924"/>
      <c r="H32" s="924"/>
      <c r="I32" s="925"/>
      <c r="J32" s="421" t="str">
        <f>IF(基本情報入力シート!M71="","",基本情報入力シート!M71)</f>
        <v/>
      </c>
      <c r="K32" s="422" t="str">
        <f>IF(基本情報入力シート!R71="","",基本情報入力シート!R71)</f>
        <v/>
      </c>
      <c r="L32" s="422" t="str">
        <f>IF(基本情報入力シート!W71="","",基本情報入力シート!W71)</f>
        <v/>
      </c>
      <c r="M32" s="423" t="str">
        <f>IF(基本情報入力シート!X71="","",基本情報入力シート!X71)</f>
        <v/>
      </c>
      <c r="N32" s="424" t="str">
        <f>IF(基本情報入力シート!Y71="","",基本情報入力シート!Y71)</f>
        <v/>
      </c>
      <c r="O32" s="99"/>
      <c r="P32" s="1023"/>
      <c r="Q32" s="1024"/>
      <c r="R32" s="463" t="str">
        <f>IFERROR(IF(OR('別紙様式3-2（４・５月）'!R34="",'別紙様式3-2（４・５月）'!Z34="ベア加算"),"",P32*VLOOKUP(N32,【参考】数式用!$AD$2:$AH$27,MATCH(O32,【参考】数式用!$K$4:$N$4,0)+1,0)),"")</f>
        <v/>
      </c>
      <c r="S32" s="120"/>
      <c r="T32" s="1025"/>
      <c r="U32" s="1026"/>
      <c r="V32" s="476" t="str">
        <f>IFERROR(IF(AND('別紙様式3-2（４・５月）'!O34="", O32&lt;&gt;""),P32, P32*VLOOKUP(AF32,【参考】数式用4!$DC$3:$DZ$106,MATCH(N32,【参考】数式用4!$DC$2:$DZ$2,0))),"")</f>
        <v/>
      </c>
      <c r="W32" s="471"/>
      <c r="X32" s="466"/>
      <c r="Y32" s="1012" t="str">
        <f>IFERROR(
     IF(OR('別紙様式3-2（４・５月）'!R34="",'別紙様式3-2（４・５月）'!Z34="ベア加算"),"",
                                            X32*VLOOKUP(N32,【参考】数式用!$AD$2:$AH$27,MATCH(W32,【参考】数式用!$K$4:$N$4,0)+1,0)
      ),"")</f>
        <v/>
      </c>
      <c r="Z32" s="1012"/>
      <c r="AA32" s="120"/>
      <c r="AB32" s="467"/>
      <c r="AC32" s="446" t="str">
        <f>IFERROR(IF(AND('別紙様式3-2（４・５月）'!O34="", W32&lt;&gt;"", W32&lt;&gt;"―"),X32, X32*VLOOKUP(AG32,【参考】数式用4!$DC$3:$DZ$106,MATCH(N32,【参考】数式用4!$DC$2:$DZ$2,0))),"")</f>
        <v/>
      </c>
      <c r="AD32" s="468" t="str">
        <f t="shared" si="2"/>
        <v/>
      </c>
      <c r="AE32" s="418" t="str">
        <f t="shared" si="3"/>
        <v/>
      </c>
      <c r="AF32" s="435" t="str">
        <f>IF(O32="","",'別紙様式3-2（４・５月）'!O34&amp;'別紙様式3-2（４・５月）'!P34&amp;'別紙様式3-2（４・５月）'!Q34&amp;"から"&amp;O32)</f>
        <v/>
      </c>
      <c r="AG32" s="435" t="str">
        <f>IF(OR(W32="",W32="―"),"",'別紙様式3-2（４・５月）'!O34&amp;'別紙様式3-2（４・５月）'!P34&amp;'別紙様式3-2（４・５月）'!Q34&amp;"から"&amp;W32)</f>
        <v/>
      </c>
      <c r="AH32" s="395"/>
      <c r="AI32" s="395"/>
      <c r="AJ32" s="395"/>
      <c r="AK32" s="395"/>
      <c r="AL32" s="395"/>
      <c r="AM32" s="395"/>
      <c r="AN32" s="395"/>
      <c r="AO32" s="395"/>
    </row>
    <row r="33" spans="1:41" customFormat="1" ht="24.9" customHeight="1">
      <c r="A33" s="436">
        <v>20</v>
      </c>
      <c r="B33" s="923" t="str">
        <f>IF(基本情報入力シート!C72="","",基本情報入力シート!C72)</f>
        <v/>
      </c>
      <c r="C33" s="924"/>
      <c r="D33" s="924"/>
      <c r="E33" s="924"/>
      <c r="F33" s="924"/>
      <c r="G33" s="924"/>
      <c r="H33" s="924"/>
      <c r="I33" s="925"/>
      <c r="J33" s="421" t="str">
        <f>IF(基本情報入力シート!M72="","",基本情報入力シート!M72)</f>
        <v/>
      </c>
      <c r="K33" s="422" t="str">
        <f>IF(基本情報入力シート!R72="","",基本情報入力シート!R72)</f>
        <v/>
      </c>
      <c r="L33" s="422" t="str">
        <f>IF(基本情報入力シート!W72="","",基本情報入力シート!W72)</f>
        <v/>
      </c>
      <c r="M33" s="423" t="str">
        <f>IF(基本情報入力シート!X72="","",基本情報入力シート!X72)</f>
        <v/>
      </c>
      <c r="N33" s="424" t="str">
        <f>IF(基本情報入力シート!Y72="","",基本情報入力シート!Y72)</f>
        <v/>
      </c>
      <c r="O33" s="99"/>
      <c r="P33" s="1023"/>
      <c r="Q33" s="1024"/>
      <c r="R33" s="463" t="str">
        <f>IFERROR(IF(OR('別紙様式3-2（４・５月）'!R35="",'別紙様式3-2（４・５月）'!Z35="ベア加算"),"",P33*VLOOKUP(N33,【参考】数式用!$AD$2:$AH$27,MATCH(O33,【参考】数式用!$K$4:$N$4,0)+1,0)),"")</f>
        <v/>
      </c>
      <c r="S33" s="120"/>
      <c r="T33" s="1025"/>
      <c r="U33" s="1026"/>
      <c r="V33" s="476" t="str">
        <f>IFERROR(IF(AND('別紙様式3-2（４・５月）'!O35="", O33&lt;&gt;""),P33, P33*VLOOKUP(AF33,【参考】数式用4!$DC$3:$DZ$106,MATCH(N33,【参考】数式用4!$DC$2:$DZ$2,0))),"")</f>
        <v/>
      </c>
      <c r="W33" s="471"/>
      <c r="X33" s="466"/>
      <c r="Y33" s="1012" t="str">
        <f>IFERROR(
     IF(OR('別紙様式3-2（４・５月）'!R35="",'別紙様式3-2（４・５月）'!Z35="ベア加算"),"",
                                            X33*VLOOKUP(N33,【参考】数式用!$AD$2:$AH$27,MATCH(W33,【参考】数式用!$K$4:$N$4,0)+1,0)
      ),"")</f>
        <v/>
      </c>
      <c r="Z33" s="1012"/>
      <c r="AA33" s="120"/>
      <c r="AB33" s="467"/>
      <c r="AC33" s="446" t="str">
        <f>IFERROR(IF(AND('別紙様式3-2（４・５月）'!O35="", W33&lt;&gt;"", W33&lt;&gt;"―"),X33, X33*VLOOKUP(AG33,【参考】数式用4!$DC$3:$DZ$106,MATCH(N33,【参考】数式用4!$DC$2:$DZ$2,0))),"")</f>
        <v/>
      </c>
      <c r="AD33" s="468" t="str">
        <f t="shared" si="2"/>
        <v/>
      </c>
      <c r="AE33" s="418" t="str">
        <f t="shared" si="3"/>
        <v/>
      </c>
      <c r="AF33" s="435" t="str">
        <f>IF(O33="","",'別紙様式3-2（４・５月）'!O35&amp;'別紙様式3-2（４・５月）'!P35&amp;'別紙様式3-2（４・５月）'!Q35&amp;"から"&amp;O33)</f>
        <v/>
      </c>
      <c r="AG33" s="435" t="str">
        <f>IF(OR(W33="",W33="―"),"",'別紙様式3-2（４・５月）'!O35&amp;'別紙様式3-2（４・５月）'!P35&amp;'別紙様式3-2（４・５月）'!Q35&amp;"から"&amp;W33)</f>
        <v/>
      </c>
      <c r="AH33" s="395"/>
      <c r="AI33" s="395"/>
      <c r="AJ33" s="395"/>
      <c r="AK33" s="395"/>
      <c r="AL33" s="395"/>
      <c r="AM33" s="395"/>
      <c r="AN33" s="395"/>
      <c r="AO33" s="395"/>
    </row>
    <row r="34" spans="1:41" customFormat="1" ht="24.9" customHeight="1">
      <c r="A34" s="436">
        <v>21</v>
      </c>
      <c r="B34" s="923" t="str">
        <f>IF(基本情報入力シート!C73="","",基本情報入力シート!C73)</f>
        <v/>
      </c>
      <c r="C34" s="924"/>
      <c r="D34" s="924"/>
      <c r="E34" s="924"/>
      <c r="F34" s="924"/>
      <c r="G34" s="924"/>
      <c r="H34" s="924"/>
      <c r="I34" s="925"/>
      <c r="J34" s="421" t="str">
        <f>IF(基本情報入力シート!M73="","",基本情報入力シート!M73)</f>
        <v/>
      </c>
      <c r="K34" s="422" t="str">
        <f>IF(基本情報入力シート!R73="","",基本情報入力シート!R73)</f>
        <v/>
      </c>
      <c r="L34" s="422" t="str">
        <f>IF(基本情報入力シート!W73="","",基本情報入力シート!W73)</f>
        <v/>
      </c>
      <c r="M34" s="423" t="str">
        <f>IF(基本情報入力シート!X73="","",基本情報入力シート!X73)</f>
        <v/>
      </c>
      <c r="N34" s="424" t="str">
        <f>IF(基本情報入力シート!Y73="","",基本情報入力シート!Y73)</f>
        <v/>
      </c>
      <c r="O34" s="99"/>
      <c r="P34" s="1023"/>
      <c r="Q34" s="1024"/>
      <c r="R34" s="463" t="str">
        <f>IFERROR(IF(OR('別紙様式3-2（４・５月）'!R36="",'別紙様式3-2（４・５月）'!Z36="ベア加算"),"",P34*VLOOKUP(N34,【参考】数式用!$AD$2:$AH$27,MATCH(O34,【参考】数式用!$K$4:$N$4,0)+1,0)),"")</f>
        <v/>
      </c>
      <c r="S34" s="120"/>
      <c r="T34" s="1025"/>
      <c r="U34" s="1026"/>
      <c r="V34" s="476" t="str">
        <f>IFERROR(IF(AND('別紙様式3-2（４・５月）'!O36="", O34&lt;&gt;""),P34, P34*VLOOKUP(AF34,【参考】数式用4!$DC$3:$DZ$106,MATCH(N34,【参考】数式用4!$DC$2:$DZ$2,0))),"")</f>
        <v/>
      </c>
      <c r="W34" s="471"/>
      <c r="X34" s="466"/>
      <c r="Y34" s="1012" t="str">
        <f>IFERROR(
     IF(OR('別紙様式3-2（４・５月）'!R36="",'別紙様式3-2（４・５月）'!Z36="ベア加算"),"",
                                            X34*VLOOKUP(N34,【参考】数式用!$AD$2:$AH$27,MATCH(W34,【参考】数式用!$K$4:$N$4,0)+1,0)
      ),"")</f>
        <v/>
      </c>
      <c r="Z34" s="1012"/>
      <c r="AA34" s="120"/>
      <c r="AB34" s="467"/>
      <c r="AC34" s="446" t="str">
        <f>IFERROR(IF(AND('別紙様式3-2（４・５月）'!O36="", W34&lt;&gt;"", W34&lt;&gt;"―"),X34, X34*VLOOKUP(AG34,【参考】数式用4!$DC$3:$DZ$106,MATCH(N34,【参考】数式用4!$DC$2:$DZ$2,0))),"")</f>
        <v/>
      </c>
      <c r="AD34" s="468" t="str">
        <f t="shared" si="2"/>
        <v/>
      </c>
      <c r="AE34" s="418" t="str">
        <f t="shared" si="3"/>
        <v/>
      </c>
      <c r="AF34" s="435" t="str">
        <f>IF(O34="","",'別紙様式3-2（４・５月）'!O36&amp;'別紙様式3-2（４・５月）'!P36&amp;'別紙様式3-2（４・５月）'!Q36&amp;"から"&amp;O34)</f>
        <v/>
      </c>
      <c r="AG34" s="435" t="str">
        <f>IF(OR(W34="",W34="―"),"",'別紙様式3-2（４・５月）'!O36&amp;'別紙様式3-2（４・５月）'!P36&amp;'別紙様式3-2（４・５月）'!Q36&amp;"から"&amp;W34)</f>
        <v/>
      </c>
      <c r="AH34" s="395"/>
      <c r="AI34" s="395"/>
      <c r="AJ34" s="395"/>
      <c r="AK34" s="395"/>
      <c r="AL34" s="395"/>
      <c r="AM34" s="395"/>
      <c r="AN34" s="395"/>
      <c r="AO34" s="395"/>
    </row>
    <row r="35" spans="1:41" customFormat="1" ht="24.9" customHeight="1">
      <c r="A35" s="436">
        <v>22</v>
      </c>
      <c r="B35" s="923" t="str">
        <f>IF(基本情報入力シート!C74="","",基本情報入力シート!C74)</f>
        <v/>
      </c>
      <c r="C35" s="924"/>
      <c r="D35" s="924"/>
      <c r="E35" s="924"/>
      <c r="F35" s="924"/>
      <c r="G35" s="924"/>
      <c r="H35" s="924"/>
      <c r="I35" s="925"/>
      <c r="J35" s="421" t="str">
        <f>IF(基本情報入力シート!M74="","",基本情報入力シート!M74)</f>
        <v/>
      </c>
      <c r="K35" s="422" t="str">
        <f>IF(基本情報入力シート!R74="","",基本情報入力シート!R74)</f>
        <v/>
      </c>
      <c r="L35" s="422" t="str">
        <f>IF(基本情報入力シート!W74="","",基本情報入力シート!W74)</f>
        <v/>
      </c>
      <c r="M35" s="423" t="str">
        <f>IF(基本情報入力シート!X74="","",基本情報入力シート!X74)</f>
        <v/>
      </c>
      <c r="N35" s="424" t="str">
        <f>IF(基本情報入力シート!Y74="","",基本情報入力シート!Y74)</f>
        <v/>
      </c>
      <c r="O35" s="99"/>
      <c r="P35" s="1023"/>
      <c r="Q35" s="1024"/>
      <c r="R35" s="463" t="str">
        <f>IFERROR(IF(OR('別紙様式3-2（４・５月）'!R37="",'別紙様式3-2（４・５月）'!Z37="ベア加算"),"",P35*VLOOKUP(N35,【参考】数式用!$AD$2:$AH$27,MATCH(O35,【参考】数式用!$K$4:$N$4,0)+1,0)),"")</f>
        <v/>
      </c>
      <c r="S35" s="120"/>
      <c r="T35" s="1025"/>
      <c r="U35" s="1026"/>
      <c r="V35" s="476" t="str">
        <f>IFERROR(IF(AND('別紙様式3-2（４・５月）'!O37="", O35&lt;&gt;""),P35, P35*VLOOKUP(AF35,【参考】数式用4!$DC$3:$DZ$106,MATCH(N35,【参考】数式用4!$DC$2:$DZ$2,0))),"")</f>
        <v/>
      </c>
      <c r="W35" s="471"/>
      <c r="X35" s="466"/>
      <c r="Y35" s="1012" t="str">
        <f>IFERROR(
     IF(OR('別紙様式3-2（４・５月）'!R37="",'別紙様式3-2（４・５月）'!Z37="ベア加算"),"",
                                            X35*VLOOKUP(N35,【参考】数式用!$AD$2:$AH$27,MATCH(W35,【参考】数式用!$K$4:$N$4,0)+1,0)
      ),"")</f>
        <v/>
      </c>
      <c r="Z35" s="1012"/>
      <c r="AA35" s="120"/>
      <c r="AB35" s="467"/>
      <c r="AC35" s="446" t="str">
        <f>IFERROR(IF(AND('別紙様式3-2（４・５月）'!O37="", W35&lt;&gt;"", W35&lt;&gt;"―"),X35, X35*VLOOKUP(AG35,【参考】数式用4!$DC$3:$DZ$106,MATCH(N35,【参考】数式用4!$DC$2:$DZ$2,0))),"")</f>
        <v/>
      </c>
      <c r="AD35" s="468" t="str">
        <f t="shared" si="2"/>
        <v/>
      </c>
      <c r="AE35" s="418" t="str">
        <f t="shared" si="3"/>
        <v/>
      </c>
      <c r="AF35" s="435" t="str">
        <f>IF(O35="","",'別紙様式3-2（４・５月）'!O37&amp;'別紙様式3-2（４・５月）'!P37&amp;'別紙様式3-2（４・５月）'!Q37&amp;"から"&amp;O35)</f>
        <v/>
      </c>
      <c r="AG35" s="435" t="str">
        <f>IF(OR(W35="",W35="―"),"",'別紙様式3-2（４・５月）'!O37&amp;'別紙様式3-2（４・５月）'!P37&amp;'別紙様式3-2（４・５月）'!Q37&amp;"から"&amp;W35)</f>
        <v/>
      </c>
      <c r="AH35" s="395"/>
      <c r="AI35" s="395"/>
      <c r="AJ35" s="395"/>
      <c r="AK35" s="395"/>
      <c r="AL35" s="395"/>
      <c r="AM35" s="395"/>
      <c r="AN35" s="395"/>
      <c r="AO35" s="395"/>
    </row>
    <row r="36" spans="1:41" customFormat="1" ht="24.9" customHeight="1">
      <c r="A36" s="436">
        <v>23</v>
      </c>
      <c r="B36" s="923" t="str">
        <f>IF(基本情報入力シート!C75="","",基本情報入力シート!C75)</f>
        <v/>
      </c>
      <c r="C36" s="924"/>
      <c r="D36" s="924"/>
      <c r="E36" s="924"/>
      <c r="F36" s="924"/>
      <c r="G36" s="924"/>
      <c r="H36" s="924"/>
      <c r="I36" s="925"/>
      <c r="J36" s="421" t="str">
        <f>IF(基本情報入力シート!M75="","",基本情報入力シート!M75)</f>
        <v/>
      </c>
      <c r="K36" s="422" t="str">
        <f>IF(基本情報入力シート!R75="","",基本情報入力シート!R75)</f>
        <v/>
      </c>
      <c r="L36" s="422" t="str">
        <f>IF(基本情報入力シート!W75="","",基本情報入力シート!W75)</f>
        <v/>
      </c>
      <c r="M36" s="423" t="str">
        <f>IF(基本情報入力シート!X75="","",基本情報入力シート!X75)</f>
        <v/>
      </c>
      <c r="N36" s="424" t="str">
        <f>IF(基本情報入力シート!Y75="","",基本情報入力シート!Y75)</f>
        <v/>
      </c>
      <c r="O36" s="99"/>
      <c r="P36" s="1023"/>
      <c r="Q36" s="1024"/>
      <c r="R36" s="463" t="str">
        <f>IFERROR(IF(OR('別紙様式3-2（４・５月）'!R38="",'別紙様式3-2（４・５月）'!Z38="ベア加算"),"",P36*VLOOKUP(N36,【参考】数式用!$AD$2:$AH$27,MATCH(O36,【参考】数式用!$K$4:$N$4,0)+1,0)),"")</f>
        <v/>
      </c>
      <c r="S36" s="120"/>
      <c r="T36" s="1025"/>
      <c r="U36" s="1026"/>
      <c r="V36" s="476" t="str">
        <f>IFERROR(IF(AND('別紙様式3-2（４・５月）'!O38="", O36&lt;&gt;""),P36, P36*VLOOKUP(AF36,【参考】数式用4!$DC$3:$DZ$106,MATCH(N36,【参考】数式用4!$DC$2:$DZ$2,0))),"")</f>
        <v/>
      </c>
      <c r="W36" s="471"/>
      <c r="X36" s="466"/>
      <c r="Y36" s="1012" t="str">
        <f>IFERROR(
     IF(OR('別紙様式3-2（４・５月）'!R38="",'別紙様式3-2（４・５月）'!Z38="ベア加算"),"",
                                            X36*VLOOKUP(N36,【参考】数式用!$AD$2:$AH$27,MATCH(W36,【参考】数式用!$K$4:$N$4,0)+1,0)
      ),"")</f>
        <v/>
      </c>
      <c r="Z36" s="1012"/>
      <c r="AA36" s="120"/>
      <c r="AB36" s="467"/>
      <c r="AC36" s="446" t="str">
        <f>IFERROR(IF(AND('別紙様式3-2（４・５月）'!O38="", W36&lt;&gt;"", W36&lt;&gt;"―"),X36, X36*VLOOKUP(AG36,【参考】数式用4!$DC$3:$DZ$106,MATCH(N36,【参考】数式用4!$DC$2:$DZ$2,0))),"")</f>
        <v/>
      </c>
      <c r="AD36" s="468" t="str">
        <f t="shared" si="2"/>
        <v/>
      </c>
      <c r="AE36" s="418" t="str">
        <f t="shared" si="3"/>
        <v/>
      </c>
      <c r="AF36" s="435" t="str">
        <f>IF(O36="","",'別紙様式3-2（４・５月）'!O38&amp;'別紙様式3-2（４・５月）'!P38&amp;'別紙様式3-2（４・５月）'!Q38&amp;"から"&amp;O36)</f>
        <v/>
      </c>
      <c r="AG36" s="435" t="str">
        <f>IF(OR(W36="",W36="―"),"",'別紙様式3-2（４・５月）'!O38&amp;'別紙様式3-2（４・５月）'!P38&amp;'別紙様式3-2（４・５月）'!Q38&amp;"から"&amp;W36)</f>
        <v/>
      </c>
      <c r="AH36" s="395"/>
      <c r="AI36" s="395"/>
      <c r="AJ36" s="395"/>
      <c r="AK36" s="395"/>
      <c r="AL36" s="395"/>
      <c r="AM36" s="395"/>
      <c r="AN36" s="395"/>
      <c r="AO36" s="395"/>
    </row>
    <row r="37" spans="1:41" customFormat="1" ht="24.9" customHeight="1">
      <c r="A37" s="436">
        <v>24</v>
      </c>
      <c r="B37" s="923" t="str">
        <f>IF(基本情報入力シート!C76="","",基本情報入力シート!C76)</f>
        <v/>
      </c>
      <c r="C37" s="924"/>
      <c r="D37" s="924"/>
      <c r="E37" s="924"/>
      <c r="F37" s="924"/>
      <c r="G37" s="924"/>
      <c r="H37" s="924"/>
      <c r="I37" s="925"/>
      <c r="J37" s="421" t="str">
        <f>IF(基本情報入力シート!M76="","",基本情報入力シート!M76)</f>
        <v/>
      </c>
      <c r="K37" s="422" t="str">
        <f>IF(基本情報入力シート!R76="","",基本情報入力シート!R76)</f>
        <v/>
      </c>
      <c r="L37" s="422" t="str">
        <f>IF(基本情報入力シート!W76="","",基本情報入力シート!W76)</f>
        <v/>
      </c>
      <c r="M37" s="423" t="str">
        <f>IF(基本情報入力シート!X76="","",基本情報入力シート!X76)</f>
        <v/>
      </c>
      <c r="N37" s="424" t="str">
        <f>IF(基本情報入力シート!Y76="","",基本情報入力シート!Y76)</f>
        <v/>
      </c>
      <c r="O37" s="99"/>
      <c r="P37" s="1023"/>
      <c r="Q37" s="1024"/>
      <c r="R37" s="463" t="str">
        <f>IFERROR(IF(OR('別紙様式3-2（４・５月）'!R39="",'別紙様式3-2（４・５月）'!Z39="ベア加算"),"",P37*VLOOKUP(N37,【参考】数式用!$AD$2:$AH$27,MATCH(O37,【参考】数式用!$K$4:$N$4,0)+1,0)),"")</f>
        <v/>
      </c>
      <c r="S37" s="120"/>
      <c r="T37" s="1025"/>
      <c r="U37" s="1026"/>
      <c r="V37" s="476" t="str">
        <f>IFERROR(IF(AND('別紙様式3-2（４・５月）'!O39="", O37&lt;&gt;""),P37, P37*VLOOKUP(AF37,【参考】数式用4!$DC$3:$DZ$106,MATCH(N37,【参考】数式用4!$DC$2:$DZ$2,0))),"")</f>
        <v/>
      </c>
      <c r="W37" s="471"/>
      <c r="X37" s="466"/>
      <c r="Y37" s="1012" t="str">
        <f>IFERROR(
     IF(OR('別紙様式3-2（４・５月）'!R39="",'別紙様式3-2（４・５月）'!Z39="ベア加算"),"",
                                            X37*VLOOKUP(N37,【参考】数式用!$AD$2:$AH$27,MATCH(W37,【参考】数式用!$K$4:$N$4,0)+1,0)
      ),"")</f>
        <v/>
      </c>
      <c r="Z37" s="1012"/>
      <c r="AA37" s="120"/>
      <c r="AB37" s="467"/>
      <c r="AC37" s="446" t="str">
        <f>IFERROR(IF(AND('別紙様式3-2（４・５月）'!O39="", W37&lt;&gt;"", W37&lt;&gt;"―"),X37, X37*VLOOKUP(AG37,【参考】数式用4!$DC$3:$DZ$106,MATCH(N37,【参考】数式用4!$DC$2:$DZ$2,0))),"")</f>
        <v/>
      </c>
      <c r="AD37" s="468" t="str">
        <f t="shared" si="2"/>
        <v/>
      </c>
      <c r="AE37" s="418" t="str">
        <f t="shared" si="3"/>
        <v/>
      </c>
      <c r="AF37" s="435" t="str">
        <f>IF(O37="","",'別紙様式3-2（４・５月）'!O39&amp;'別紙様式3-2（４・５月）'!P39&amp;'別紙様式3-2（４・５月）'!Q39&amp;"から"&amp;O37)</f>
        <v/>
      </c>
      <c r="AG37" s="435" t="str">
        <f>IF(OR(W37="",W37="―"),"",'別紙様式3-2（４・５月）'!O39&amp;'別紙様式3-2（４・５月）'!P39&amp;'別紙様式3-2（４・５月）'!Q39&amp;"から"&amp;W37)</f>
        <v/>
      </c>
      <c r="AH37" s="395"/>
      <c r="AI37" s="395"/>
      <c r="AJ37" s="395"/>
      <c r="AK37" s="395"/>
      <c r="AL37" s="395"/>
      <c r="AM37" s="395"/>
      <c r="AN37" s="395"/>
      <c r="AO37" s="395"/>
    </row>
    <row r="38" spans="1:41" customFormat="1" ht="24.9" customHeight="1">
      <c r="A38" s="436">
        <v>25</v>
      </c>
      <c r="B38" s="923" t="str">
        <f>IF(基本情報入力シート!C77="","",基本情報入力シート!C77)</f>
        <v/>
      </c>
      <c r="C38" s="924"/>
      <c r="D38" s="924"/>
      <c r="E38" s="924"/>
      <c r="F38" s="924"/>
      <c r="G38" s="924"/>
      <c r="H38" s="924"/>
      <c r="I38" s="925"/>
      <c r="J38" s="421" t="str">
        <f>IF(基本情報入力シート!M77="","",基本情報入力シート!M77)</f>
        <v/>
      </c>
      <c r="K38" s="422" t="str">
        <f>IF(基本情報入力シート!R77="","",基本情報入力シート!R77)</f>
        <v/>
      </c>
      <c r="L38" s="422" t="str">
        <f>IF(基本情報入力シート!W77="","",基本情報入力シート!W77)</f>
        <v/>
      </c>
      <c r="M38" s="423" t="str">
        <f>IF(基本情報入力シート!X77="","",基本情報入力シート!X77)</f>
        <v/>
      </c>
      <c r="N38" s="424" t="str">
        <f>IF(基本情報入力シート!Y77="","",基本情報入力シート!Y77)</f>
        <v/>
      </c>
      <c r="O38" s="99"/>
      <c r="P38" s="1023"/>
      <c r="Q38" s="1024"/>
      <c r="R38" s="463" t="str">
        <f>IFERROR(IF(OR('別紙様式3-2（４・５月）'!R40="",'別紙様式3-2（４・５月）'!Z40="ベア加算"),"",P38*VLOOKUP(N38,【参考】数式用!$AD$2:$AH$27,MATCH(O38,【参考】数式用!$K$4:$N$4,0)+1,0)),"")</f>
        <v/>
      </c>
      <c r="S38" s="120"/>
      <c r="T38" s="1025"/>
      <c r="U38" s="1026"/>
      <c r="V38" s="476" t="str">
        <f>IFERROR(IF(AND('別紙様式3-2（４・５月）'!O40="", O38&lt;&gt;""),P38, P38*VLOOKUP(AF38,【参考】数式用4!$DC$3:$DZ$106,MATCH(N38,【参考】数式用4!$DC$2:$DZ$2,0))),"")</f>
        <v/>
      </c>
      <c r="W38" s="471"/>
      <c r="X38" s="466"/>
      <c r="Y38" s="1012" t="str">
        <f>IFERROR(
     IF(OR('別紙様式3-2（４・５月）'!R40="",'別紙様式3-2（４・５月）'!Z40="ベア加算"),"",
                                            X38*VLOOKUP(N38,【参考】数式用!$AD$2:$AH$27,MATCH(W38,【参考】数式用!$K$4:$N$4,0)+1,0)
      ),"")</f>
        <v/>
      </c>
      <c r="Z38" s="1012"/>
      <c r="AA38" s="120"/>
      <c r="AB38" s="467"/>
      <c r="AC38" s="446" t="str">
        <f>IFERROR(IF(AND('別紙様式3-2（４・５月）'!O40="", W38&lt;&gt;"", W38&lt;&gt;"―"),X38, X38*VLOOKUP(AG38,【参考】数式用4!$DC$3:$DZ$106,MATCH(N38,【参考】数式用4!$DC$2:$DZ$2,0))),"")</f>
        <v/>
      </c>
      <c r="AD38" s="468" t="str">
        <f t="shared" si="2"/>
        <v/>
      </c>
      <c r="AE38" s="418" t="str">
        <f t="shared" si="3"/>
        <v/>
      </c>
      <c r="AF38" s="435" t="str">
        <f>IF(O38="","",'別紙様式3-2（４・５月）'!O40&amp;'別紙様式3-2（４・５月）'!P40&amp;'別紙様式3-2（４・５月）'!Q40&amp;"から"&amp;O38)</f>
        <v/>
      </c>
      <c r="AG38" s="435" t="str">
        <f>IF(OR(W38="",W38="―"),"",'別紙様式3-2（４・５月）'!O40&amp;'別紙様式3-2（４・５月）'!P40&amp;'別紙様式3-2（４・５月）'!Q40&amp;"から"&amp;W38)</f>
        <v/>
      </c>
      <c r="AH38" s="395"/>
      <c r="AI38" s="395"/>
      <c r="AJ38" s="395"/>
      <c r="AK38" s="395"/>
      <c r="AL38" s="395"/>
      <c r="AM38" s="395"/>
      <c r="AN38" s="395"/>
      <c r="AO38" s="395"/>
    </row>
    <row r="39" spans="1:41" customFormat="1" ht="24.9" customHeight="1">
      <c r="A39" s="436">
        <v>26</v>
      </c>
      <c r="B39" s="923" t="str">
        <f>IF(基本情報入力シート!C78="","",基本情報入力シート!C78)</f>
        <v/>
      </c>
      <c r="C39" s="924"/>
      <c r="D39" s="924"/>
      <c r="E39" s="924"/>
      <c r="F39" s="924"/>
      <c r="G39" s="924"/>
      <c r="H39" s="924"/>
      <c r="I39" s="925"/>
      <c r="J39" s="421" t="str">
        <f>IF(基本情報入力シート!M78="","",基本情報入力シート!M78)</f>
        <v/>
      </c>
      <c r="K39" s="422" t="str">
        <f>IF(基本情報入力シート!R78="","",基本情報入力シート!R78)</f>
        <v/>
      </c>
      <c r="L39" s="422" t="str">
        <f>IF(基本情報入力シート!W78="","",基本情報入力シート!W78)</f>
        <v/>
      </c>
      <c r="M39" s="423" t="str">
        <f>IF(基本情報入力シート!X78="","",基本情報入力シート!X78)</f>
        <v/>
      </c>
      <c r="N39" s="424" t="str">
        <f>IF(基本情報入力シート!Y78="","",基本情報入力シート!Y78)</f>
        <v/>
      </c>
      <c r="O39" s="99"/>
      <c r="P39" s="1023"/>
      <c r="Q39" s="1024"/>
      <c r="R39" s="463" t="str">
        <f>IFERROR(IF(OR('別紙様式3-2（４・５月）'!R41="",'別紙様式3-2（４・５月）'!Z41="ベア加算"),"",P39*VLOOKUP(N39,【参考】数式用!$AD$2:$AH$27,MATCH(O39,【参考】数式用!$K$4:$N$4,0)+1,0)),"")</f>
        <v/>
      </c>
      <c r="S39" s="120"/>
      <c r="T39" s="1025"/>
      <c r="U39" s="1026"/>
      <c r="V39" s="476" t="str">
        <f>IFERROR(IF(AND('別紙様式3-2（４・５月）'!O41="", O39&lt;&gt;""),P39, P39*VLOOKUP(AF39,【参考】数式用4!$DC$3:$DZ$106,MATCH(N39,【参考】数式用4!$DC$2:$DZ$2,0))),"")</f>
        <v/>
      </c>
      <c r="W39" s="471"/>
      <c r="X39" s="466"/>
      <c r="Y39" s="1012" t="str">
        <f>IFERROR(
     IF(OR('別紙様式3-2（４・５月）'!R41="",'別紙様式3-2（４・５月）'!Z41="ベア加算"),"",
                                            X39*VLOOKUP(N39,【参考】数式用!$AD$2:$AH$27,MATCH(W39,【参考】数式用!$K$4:$N$4,0)+1,0)
      ),"")</f>
        <v/>
      </c>
      <c r="Z39" s="1012"/>
      <c r="AA39" s="120"/>
      <c r="AB39" s="467"/>
      <c r="AC39" s="446" t="str">
        <f>IFERROR(IF(AND('別紙様式3-2（４・５月）'!O41="", W39&lt;&gt;"", W39&lt;&gt;"―"),X39, X39*VLOOKUP(AG39,【参考】数式用4!$DC$3:$DZ$106,MATCH(N39,【参考】数式用4!$DC$2:$DZ$2,0))),"")</f>
        <v/>
      </c>
      <c r="AD39" s="468" t="str">
        <f t="shared" si="2"/>
        <v/>
      </c>
      <c r="AE39" s="418" t="str">
        <f t="shared" si="3"/>
        <v/>
      </c>
      <c r="AF39" s="435" t="str">
        <f>IF(O39="","",'別紙様式3-2（４・５月）'!O41&amp;'別紙様式3-2（４・５月）'!P41&amp;'別紙様式3-2（４・５月）'!Q41&amp;"から"&amp;O39)</f>
        <v/>
      </c>
      <c r="AG39" s="435" t="str">
        <f>IF(OR(W39="",W39="―"),"",'別紙様式3-2（４・５月）'!O41&amp;'別紙様式3-2（４・５月）'!P41&amp;'別紙様式3-2（４・５月）'!Q41&amp;"から"&amp;W39)</f>
        <v/>
      </c>
      <c r="AH39" s="395"/>
      <c r="AI39" s="395"/>
      <c r="AJ39" s="395"/>
      <c r="AK39" s="395"/>
      <c r="AL39" s="395"/>
      <c r="AM39" s="395"/>
      <c r="AN39" s="395"/>
      <c r="AO39" s="395"/>
    </row>
    <row r="40" spans="1:41" customFormat="1" ht="24.9" customHeight="1">
      <c r="A40" s="436">
        <v>27</v>
      </c>
      <c r="B40" s="923" t="str">
        <f>IF(基本情報入力シート!C79="","",基本情報入力シート!C79)</f>
        <v/>
      </c>
      <c r="C40" s="924"/>
      <c r="D40" s="924"/>
      <c r="E40" s="924"/>
      <c r="F40" s="924"/>
      <c r="G40" s="924"/>
      <c r="H40" s="924"/>
      <c r="I40" s="925"/>
      <c r="J40" s="421" t="str">
        <f>IF(基本情報入力シート!M79="","",基本情報入力シート!M79)</f>
        <v/>
      </c>
      <c r="K40" s="422" t="str">
        <f>IF(基本情報入力シート!R79="","",基本情報入力シート!R79)</f>
        <v/>
      </c>
      <c r="L40" s="422" t="str">
        <f>IF(基本情報入力シート!W79="","",基本情報入力シート!W79)</f>
        <v/>
      </c>
      <c r="M40" s="423" t="str">
        <f>IF(基本情報入力シート!X79="","",基本情報入力シート!X79)</f>
        <v/>
      </c>
      <c r="N40" s="424" t="str">
        <f>IF(基本情報入力シート!Y79="","",基本情報入力シート!Y79)</f>
        <v/>
      </c>
      <c r="O40" s="99"/>
      <c r="P40" s="1023"/>
      <c r="Q40" s="1024"/>
      <c r="R40" s="463" t="str">
        <f>IFERROR(IF(OR('別紙様式3-2（４・５月）'!R42="",'別紙様式3-2（４・５月）'!Z42="ベア加算"),"",P40*VLOOKUP(N40,【参考】数式用!$AD$2:$AH$27,MATCH(O40,【参考】数式用!$K$4:$N$4,0)+1,0)),"")</f>
        <v/>
      </c>
      <c r="S40" s="120"/>
      <c r="T40" s="1025"/>
      <c r="U40" s="1026"/>
      <c r="V40" s="476" t="str">
        <f>IFERROR(IF(AND('別紙様式3-2（４・５月）'!O42="", O40&lt;&gt;""),P40, P40*VLOOKUP(AF40,【参考】数式用4!$DC$3:$DZ$106,MATCH(N40,【参考】数式用4!$DC$2:$DZ$2,0))),"")</f>
        <v/>
      </c>
      <c r="W40" s="471"/>
      <c r="X40" s="466"/>
      <c r="Y40" s="1012" t="str">
        <f>IFERROR(
     IF(OR('別紙様式3-2（４・５月）'!R42="",'別紙様式3-2（４・５月）'!Z42="ベア加算"),"",
                                            X40*VLOOKUP(N40,【参考】数式用!$AD$2:$AH$27,MATCH(W40,【参考】数式用!$K$4:$N$4,0)+1,0)
      ),"")</f>
        <v/>
      </c>
      <c r="Z40" s="1012"/>
      <c r="AA40" s="120"/>
      <c r="AB40" s="467"/>
      <c r="AC40" s="446" t="str">
        <f>IFERROR(IF(AND('別紙様式3-2（４・５月）'!O42="", W40&lt;&gt;"", W40&lt;&gt;"―"),X40, X40*VLOOKUP(AG40,【参考】数式用4!$DC$3:$DZ$106,MATCH(N40,【参考】数式用4!$DC$2:$DZ$2,0))),"")</f>
        <v/>
      </c>
      <c r="AD40" s="468" t="str">
        <f t="shared" si="2"/>
        <v/>
      </c>
      <c r="AE40" s="418" t="str">
        <f t="shared" si="3"/>
        <v/>
      </c>
      <c r="AF40" s="435" t="str">
        <f>IF(O40="","",'別紙様式3-2（４・５月）'!O42&amp;'別紙様式3-2（４・５月）'!P42&amp;'別紙様式3-2（４・５月）'!Q42&amp;"から"&amp;O40)</f>
        <v/>
      </c>
      <c r="AG40" s="435" t="str">
        <f>IF(OR(W40="",W40="―"),"",'別紙様式3-2（４・５月）'!O42&amp;'別紙様式3-2（４・５月）'!P42&amp;'別紙様式3-2（４・５月）'!Q42&amp;"から"&amp;W40)</f>
        <v/>
      </c>
      <c r="AH40" s="395"/>
      <c r="AI40" s="395"/>
      <c r="AJ40" s="395"/>
      <c r="AK40" s="395"/>
      <c r="AL40" s="395"/>
      <c r="AM40" s="395"/>
      <c r="AN40" s="395"/>
      <c r="AO40" s="395"/>
    </row>
    <row r="41" spans="1:41" customFormat="1" ht="24.9" customHeight="1">
      <c r="A41" s="436">
        <v>28</v>
      </c>
      <c r="B41" s="923" t="str">
        <f>IF(基本情報入力シート!C80="","",基本情報入力シート!C80)</f>
        <v/>
      </c>
      <c r="C41" s="924"/>
      <c r="D41" s="924"/>
      <c r="E41" s="924"/>
      <c r="F41" s="924"/>
      <c r="G41" s="924"/>
      <c r="H41" s="924"/>
      <c r="I41" s="925"/>
      <c r="J41" s="421" t="str">
        <f>IF(基本情報入力シート!M80="","",基本情報入力シート!M80)</f>
        <v/>
      </c>
      <c r="K41" s="422" t="str">
        <f>IF(基本情報入力シート!R80="","",基本情報入力シート!R80)</f>
        <v/>
      </c>
      <c r="L41" s="422" t="str">
        <f>IF(基本情報入力シート!W80="","",基本情報入力シート!W80)</f>
        <v/>
      </c>
      <c r="M41" s="423" t="str">
        <f>IF(基本情報入力シート!X80="","",基本情報入力シート!X80)</f>
        <v/>
      </c>
      <c r="N41" s="424" t="str">
        <f>IF(基本情報入力シート!Y80="","",基本情報入力シート!Y80)</f>
        <v/>
      </c>
      <c r="O41" s="99"/>
      <c r="P41" s="1023"/>
      <c r="Q41" s="1024"/>
      <c r="R41" s="463" t="str">
        <f>IFERROR(IF(OR('別紙様式3-2（４・５月）'!R43="",'別紙様式3-2（４・５月）'!Z43="ベア加算"),"",P41*VLOOKUP(N41,【参考】数式用!$AD$2:$AH$27,MATCH(O41,【参考】数式用!$K$4:$N$4,0)+1,0)),"")</f>
        <v/>
      </c>
      <c r="S41" s="120"/>
      <c r="T41" s="1025"/>
      <c r="U41" s="1026"/>
      <c r="V41" s="476" t="str">
        <f>IFERROR(IF(AND('別紙様式3-2（４・５月）'!O43="", O41&lt;&gt;""),P41, P41*VLOOKUP(AF41,【参考】数式用4!$DC$3:$DZ$106,MATCH(N41,【参考】数式用4!$DC$2:$DZ$2,0))),"")</f>
        <v/>
      </c>
      <c r="W41" s="471"/>
      <c r="X41" s="466"/>
      <c r="Y41" s="1012" t="str">
        <f>IFERROR(
     IF(OR('別紙様式3-2（４・５月）'!R43="",'別紙様式3-2（４・５月）'!Z43="ベア加算"),"",
                                            X41*VLOOKUP(N41,【参考】数式用!$AD$2:$AH$27,MATCH(W41,【参考】数式用!$K$4:$N$4,0)+1,0)
      ),"")</f>
        <v/>
      </c>
      <c r="Z41" s="1012"/>
      <c r="AA41" s="120"/>
      <c r="AB41" s="467"/>
      <c r="AC41" s="446" t="str">
        <f>IFERROR(IF(AND('別紙様式3-2（４・５月）'!O43="", W41&lt;&gt;"", W41&lt;&gt;"―"),X41, X41*VLOOKUP(AG41,【参考】数式用4!$DC$3:$DZ$106,MATCH(N41,【参考】数式用4!$DC$2:$DZ$2,0))),"")</f>
        <v/>
      </c>
      <c r="AD41" s="468" t="str">
        <f t="shared" si="2"/>
        <v/>
      </c>
      <c r="AE41" s="418" t="str">
        <f t="shared" si="3"/>
        <v/>
      </c>
      <c r="AF41" s="435" t="str">
        <f>IF(O41="","",'別紙様式3-2（４・５月）'!O43&amp;'別紙様式3-2（４・５月）'!P43&amp;'別紙様式3-2（４・５月）'!Q43&amp;"から"&amp;O41)</f>
        <v/>
      </c>
      <c r="AG41" s="435" t="str">
        <f>IF(OR(W41="",W41="―"),"",'別紙様式3-2（４・５月）'!O43&amp;'別紙様式3-2（４・５月）'!P43&amp;'別紙様式3-2（４・５月）'!Q43&amp;"から"&amp;W41)</f>
        <v/>
      </c>
      <c r="AH41" s="395"/>
      <c r="AI41" s="395"/>
      <c r="AJ41" s="395"/>
      <c r="AK41" s="395"/>
      <c r="AL41" s="395"/>
      <c r="AM41" s="395"/>
      <c r="AN41" s="395"/>
      <c r="AO41" s="395"/>
    </row>
    <row r="42" spans="1:41" customFormat="1" ht="24.9" customHeight="1">
      <c r="A42" s="436">
        <v>29</v>
      </c>
      <c r="B42" s="923" t="str">
        <f>IF(基本情報入力シート!C81="","",基本情報入力シート!C81)</f>
        <v/>
      </c>
      <c r="C42" s="924"/>
      <c r="D42" s="924"/>
      <c r="E42" s="924"/>
      <c r="F42" s="924"/>
      <c r="G42" s="924"/>
      <c r="H42" s="924"/>
      <c r="I42" s="925"/>
      <c r="J42" s="421" t="str">
        <f>IF(基本情報入力シート!M81="","",基本情報入力シート!M81)</f>
        <v/>
      </c>
      <c r="K42" s="422" t="str">
        <f>IF(基本情報入力シート!R81="","",基本情報入力シート!R81)</f>
        <v/>
      </c>
      <c r="L42" s="422" t="str">
        <f>IF(基本情報入力シート!W81="","",基本情報入力シート!W81)</f>
        <v/>
      </c>
      <c r="M42" s="423" t="str">
        <f>IF(基本情報入力シート!X81="","",基本情報入力シート!X81)</f>
        <v/>
      </c>
      <c r="N42" s="424" t="str">
        <f>IF(基本情報入力シート!Y81="","",基本情報入力シート!Y81)</f>
        <v/>
      </c>
      <c r="O42" s="99"/>
      <c r="P42" s="1023"/>
      <c r="Q42" s="1024"/>
      <c r="R42" s="463" t="str">
        <f>IFERROR(IF(OR('別紙様式3-2（４・５月）'!R44="",'別紙様式3-2（４・５月）'!Z44="ベア加算"),"",P42*VLOOKUP(N42,【参考】数式用!$AD$2:$AH$27,MATCH(O42,【参考】数式用!$K$4:$N$4,0)+1,0)),"")</f>
        <v/>
      </c>
      <c r="S42" s="120"/>
      <c r="T42" s="1025"/>
      <c r="U42" s="1026"/>
      <c r="V42" s="476" t="str">
        <f>IFERROR(IF(AND('別紙様式3-2（４・５月）'!O44="", O42&lt;&gt;""),P42, P42*VLOOKUP(AF42,【参考】数式用4!$DC$3:$DZ$106,MATCH(N42,【参考】数式用4!$DC$2:$DZ$2,0))),"")</f>
        <v/>
      </c>
      <c r="W42" s="471"/>
      <c r="X42" s="466"/>
      <c r="Y42" s="1012" t="str">
        <f>IFERROR(
     IF(OR('別紙様式3-2（４・５月）'!R44="",'別紙様式3-2（４・５月）'!Z44="ベア加算"),"",
                                            X42*VLOOKUP(N42,【参考】数式用!$AD$2:$AH$27,MATCH(W42,【参考】数式用!$K$4:$N$4,0)+1,0)
      ),"")</f>
        <v/>
      </c>
      <c r="Z42" s="1012"/>
      <c r="AA42" s="120"/>
      <c r="AB42" s="467"/>
      <c r="AC42" s="446" t="str">
        <f>IFERROR(IF(AND('別紙様式3-2（４・５月）'!O44="", W42&lt;&gt;"", W42&lt;&gt;"―"),X42, X42*VLOOKUP(AG42,【参考】数式用4!$DC$3:$DZ$106,MATCH(N42,【参考】数式用4!$DC$2:$DZ$2,0))),"")</f>
        <v/>
      </c>
      <c r="AD42" s="468" t="str">
        <f t="shared" si="2"/>
        <v/>
      </c>
      <c r="AE42" s="418" t="str">
        <f t="shared" si="3"/>
        <v/>
      </c>
      <c r="AF42" s="435" t="str">
        <f>IF(O42="","",'別紙様式3-2（４・５月）'!O44&amp;'別紙様式3-2（４・５月）'!P44&amp;'別紙様式3-2（４・５月）'!Q44&amp;"から"&amp;O42)</f>
        <v/>
      </c>
      <c r="AG42" s="435" t="str">
        <f>IF(OR(W42="",W42="―"),"",'別紙様式3-2（４・５月）'!O44&amp;'別紙様式3-2（４・５月）'!P44&amp;'別紙様式3-2（４・５月）'!Q44&amp;"から"&amp;W42)</f>
        <v/>
      </c>
      <c r="AH42" s="395"/>
      <c r="AI42" s="395"/>
      <c r="AJ42" s="395"/>
      <c r="AK42" s="395"/>
      <c r="AL42" s="395"/>
      <c r="AM42" s="395"/>
      <c r="AN42" s="395"/>
      <c r="AO42" s="395"/>
    </row>
    <row r="43" spans="1:41" customFormat="1" ht="24.9" customHeight="1">
      <c r="A43" s="436">
        <v>30</v>
      </c>
      <c r="B43" s="923" t="str">
        <f>IF(基本情報入力シート!C82="","",基本情報入力シート!C82)</f>
        <v/>
      </c>
      <c r="C43" s="924"/>
      <c r="D43" s="924"/>
      <c r="E43" s="924"/>
      <c r="F43" s="924"/>
      <c r="G43" s="924"/>
      <c r="H43" s="924"/>
      <c r="I43" s="925"/>
      <c r="J43" s="421" t="str">
        <f>IF(基本情報入力シート!M82="","",基本情報入力シート!M82)</f>
        <v/>
      </c>
      <c r="K43" s="422" t="str">
        <f>IF(基本情報入力シート!R82="","",基本情報入力シート!R82)</f>
        <v/>
      </c>
      <c r="L43" s="422" t="str">
        <f>IF(基本情報入力シート!W82="","",基本情報入力シート!W82)</f>
        <v/>
      </c>
      <c r="M43" s="423" t="str">
        <f>IF(基本情報入力シート!X82="","",基本情報入力シート!X82)</f>
        <v/>
      </c>
      <c r="N43" s="424" t="str">
        <f>IF(基本情報入力シート!Y82="","",基本情報入力シート!Y82)</f>
        <v/>
      </c>
      <c r="O43" s="99"/>
      <c r="P43" s="1023"/>
      <c r="Q43" s="1024"/>
      <c r="R43" s="463" t="str">
        <f>IFERROR(IF(OR('別紙様式3-2（４・５月）'!R45="",'別紙様式3-2（４・５月）'!Z45="ベア加算"),"",P43*VLOOKUP(N43,【参考】数式用!$AD$2:$AH$27,MATCH(O43,【参考】数式用!$K$4:$N$4,0)+1,0)),"")</f>
        <v/>
      </c>
      <c r="S43" s="120"/>
      <c r="T43" s="1025"/>
      <c r="U43" s="1026"/>
      <c r="V43" s="476" t="str">
        <f>IFERROR(IF(AND('別紙様式3-2（４・５月）'!O45="", O43&lt;&gt;""),P43, P43*VLOOKUP(AF43,【参考】数式用4!$DC$3:$DZ$106,MATCH(N43,【参考】数式用4!$DC$2:$DZ$2,0))),"")</f>
        <v/>
      </c>
      <c r="W43" s="471"/>
      <c r="X43" s="466"/>
      <c r="Y43" s="1012" t="str">
        <f>IFERROR(
     IF(OR('別紙様式3-2（４・５月）'!R45="",'別紙様式3-2（４・５月）'!Z45="ベア加算"),"",
                                            X43*VLOOKUP(N43,【参考】数式用!$AD$2:$AH$27,MATCH(W43,【参考】数式用!$K$4:$N$4,0)+1,0)
      ),"")</f>
        <v/>
      </c>
      <c r="Z43" s="1012"/>
      <c r="AA43" s="120"/>
      <c r="AB43" s="467"/>
      <c r="AC43" s="446" t="str">
        <f>IFERROR(IF(AND('別紙様式3-2（４・５月）'!O45="", W43&lt;&gt;"", W43&lt;&gt;"―"),X43, X43*VLOOKUP(AG43,【参考】数式用4!$DC$3:$DZ$106,MATCH(N43,【参考】数式用4!$DC$2:$DZ$2,0))),"")</f>
        <v/>
      </c>
      <c r="AD43" s="468" t="str">
        <f t="shared" si="2"/>
        <v/>
      </c>
      <c r="AE43" s="418" t="str">
        <f t="shared" si="3"/>
        <v/>
      </c>
      <c r="AF43" s="435" t="str">
        <f>IF(O43="","",'別紙様式3-2（４・５月）'!O45&amp;'別紙様式3-2（４・５月）'!P45&amp;'別紙様式3-2（４・５月）'!Q45&amp;"から"&amp;O43)</f>
        <v/>
      </c>
      <c r="AG43" s="435" t="str">
        <f>IF(OR(W43="",W43="―"),"",'別紙様式3-2（４・５月）'!O45&amp;'別紙様式3-2（４・５月）'!P45&amp;'別紙様式3-2（４・５月）'!Q45&amp;"から"&amp;W43)</f>
        <v/>
      </c>
      <c r="AH43" s="395"/>
      <c r="AI43" s="395"/>
      <c r="AJ43" s="395"/>
      <c r="AK43" s="395"/>
      <c r="AL43" s="395"/>
      <c r="AM43" s="395"/>
      <c r="AN43" s="395"/>
      <c r="AO43" s="395"/>
    </row>
    <row r="44" spans="1:41" customFormat="1" ht="24.9" customHeight="1">
      <c r="A44" s="436">
        <v>31</v>
      </c>
      <c r="B44" s="923" t="str">
        <f>IF(基本情報入力シート!C83="","",基本情報入力シート!C83)</f>
        <v/>
      </c>
      <c r="C44" s="924"/>
      <c r="D44" s="924"/>
      <c r="E44" s="924"/>
      <c r="F44" s="924"/>
      <c r="G44" s="924"/>
      <c r="H44" s="924"/>
      <c r="I44" s="925"/>
      <c r="J44" s="421" t="str">
        <f>IF(基本情報入力シート!M83="","",基本情報入力シート!M83)</f>
        <v/>
      </c>
      <c r="K44" s="422" t="str">
        <f>IF(基本情報入力シート!R83="","",基本情報入力シート!R83)</f>
        <v/>
      </c>
      <c r="L44" s="422" t="str">
        <f>IF(基本情報入力シート!W83="","",基本情報入力シート!W83)</f>
        <v/>
      </c>
      <c r="M44" s="423" t="str">
        <f>IF(基本情報入力シート!X83="","",基本情報入力シート!X83)</f>
        <v/>
      </c>
      <c r="N44" s="424" t="str">
        <f>IF(基本情報入力シート!Y83="","",基本情報入力シート!Y83)</f>
        <v/>
      </c>
      <c r="O44" s="99"/>
      <c r="P44" s="1023"/>
      <c r="Q44" s="1024"/>
      <c r="R44" s="463" t="str">
        <f>IFERROR(IF(OR('別紙様式3-2（４・５月）'!R46="",'別紙様式3-2（４・５月）'!Z46="ベア加算"),"",P44*VLOOKUP(N44,【参考】数式用!$AD$2:$AH$27,MATCH(O44,【参考】数式用!$K$4:$N$4,0)+1,0)),"")</f>
        <v/>
      </c>
      <c r="S44" s="120"/>
      <c r="T44" s="1025"/>
      <c r="U44" s="1026"/>
      <c r="V44" s="476" t="str">
        <f>IFERROR(IF(AND('別紙様式3-2（４・５月）'!O46="", O44&lt;&gt;""),P44, P44*VLOOKUP(AF44,【参考】数式用4!$DC$3:$DZ$106,MATCH(N44,【参考】数式用4!$DC$2:$DZ$2,0))),"")</f>
        <v/>
      </c>
      <c r="W44" s="471"/>
      <c r="X44" s="466"/>
      <c r="Y44" s="1012" t="str">
        <f>IFERROR(
     IF(OR('別紙様式3-2（４・５月）'!R46="",'別紙様式3-2（４・５月）'!Z46="ベア加算"),"",
                                            X44*VLOOKUP(N44,【参考】数式用!$AD$2:$AH$27,MATCH(W44,【参考】数式用!$K$4:$N$4,0)+1,0)
      ),"")</f>
        <v/>
      </c>
      <c r="Z44" s="1012"/>
      <c r="AA44" s="120"/>
      <c r="AB44" s="467"/>
      <c r="AC44" s="446" t="str">
        <f>IFERROR(IF(AND('別紙様式3-2（４・５月）'!O46="", W44&lt;&gt;"", W44&lt;&gt;"―"),X44, X44*VLOOKUP(AG44,【参考】数式用4!$DC$3:$DZ$106,MATCH(N44,【参考】数式用4!$DC$2:$DZ$2,0))),"")</f>
        <v/>
      </c>
      <c r="AD44" s="468" t="str">
        <f t="shared" si="2"/>
        <v/>
      </c>
      <c r="AE44" s="418" t="str">
        <f t="shared" si="3"/>
        <v/>
      </c>
      <c r="AF44" s="435" t="str">
        <f>IF(O44="","",'別紙様式3-2（４・５月）'!O46&amp;'別紙様式3-2（４・５月）'!P46&amp;'別紙様式3-2（４・５月）'!Q46&amp;"から"&amp;O44)</f>
        <v/>
      </c>
      <c r="AG44" s="435" t="str">
        <f>IF(OR(W44="",W44="―"),"",'別紙様式3-2（４・５月）'!O46&amp;'別紙様式3-2（４・５月）'!P46&amp;'別紙様式3-2（４・５月）'!Q46&amp;"から"&amp;W44)</f>
        <v/>
      </c>
      <c r="AH44" s="395"/>
      <c r="AI44" s="395"/>
      <c r="AJ44" s="395"/>
      <c r="AK44" s="395"/>
      <c r="AL44" s="395"/>
      <c r="AM44" s="395"/>
      <c r="AN44" s="395"/>
      <c r="AO44" s="395"/>
    </row>
    <row r="45" spans="1:41" customFormat="1" ht="24.9" customHeight="1">
      <c r="A45" s="436">
        <v>32</v>
      </c>
      <c r="B45" s="923" t="str">
        <f>IF(基本情報入力シート!C84="","",基本情報入力シート!C84)</f>
        <v/>
      </c>
      <c r="C45" s="924"/>
      <c r="D45" s="924"/>
      <c r="E45" s="924"/>
      <c r="F45" s="924"/>
      <c r="G45" s="924"/>
      <c r="H45" s="924"/>
      <c r="I45" s="925"/>
      <c r="J45" s="421" t="str">
        <f>IF(基本情報入力シート!M84="","",基本情報入力シート!M84)</f>
        <v/>
      </c>
      <c r="K45" s="422" t="str">
        <f>IF(基本情報入力シート!R84="","",基本情報入力シート!R84)</f>
        <v/>
      </c>
      <c r="L45" s="422" t="str">
        <f>IF(基本情報入力シート!W84="","",基本情報入力シート!W84)</f>
        <v/>
      </c>
      <c r="M45" s="423" t="str">
        <f>IF(基本情報入力シート!X84="","",基本情報入力シート!X84)</f>
        <v/>
      </c>
      <c r="N45" s="424" t="str">
        <f>IF(基本情報入力シート!Y84="","",基本情報入力シート!Y84)</f>
        <v/>
      </c>
      <c r="O45" s="99"/>
      <c r="P45" s="1023"/>
      <c r="Q45" s="1024"/>
      <c r="R45" s="463" t="str">
        <f>IFERROR(IF(OR('別紙様式3-2（４・５月）'!R47="",'別紙様式3-2（４・５月）'!Z47="ベア加算"),"",P45*VLOOKUP(N45,【参考】数式用!$AD$2:$AH$27,MATCH(O45,【参考】数式用!$K$4:$N$4,0)+1,0)),"")</f>
        <v/>
      </c>
      <c r="S45" s="120"/>
      <c r="T45" s="1025"/>
      <c r="U45" s="1026"/>
      <c r="V45" s="476" t="str">
        <f>IFERROR(IF(AND('別紙様式3-2（４・５月）'!O47="", O45&lt;&gt;""),P45, P45*VLOOKUP(AF45,【参考】数式用4!$DC$3:$DZ$106,MATCH(N45,【参考】数式用4!$DC$2:$DZ$2,0))),"")</f>
        <v/>
      </c>
      <c r="W45" s="471"/>
      <c r="X45" s="466"/>
      <c r="Y45" s="1012" t="str">
        <f>IFERROR(
     IF(OR('別紙様式3-2（４・５月）'!R47="",'別紙様式3-2（４・５月）'!Z47="ベア加算"),"",
                                            X45*VLOOKUP(N45,【参考】数式用!$AD$2:$AH$27,MATCH(W45,【参考】数式用!$K$4:$N$4,0)+1,0)
      ),"")</f>
        <v/>
      </c>
      <c r="Z45" s="1012"/>
      <c r="AA45" s="120"/>
      <c r="AB45" s="467"/>
      <c r="AC45" s="446" t="str">
        <f>IFERROR(IF(AND('別紙様式3-2（４・５月）'!O47="", W45&lt;&gt;"", W45&lt;&gt;"―"),X45, X45*VLOOKUP(AG45,【参考】数式用4!$DC$3:$DZ$106,MATCH(N45,【参考】数式用4!$DC$2:$DZ$2,0))),"")</f>
        <v/>
      </c>
      <c r="AD45" s="468" t="str">
        <f t="shared" si="2"/>
        <v/>
      </c>
      <c r="AE45" s="418" t="str">
        <f t="shared" si="3"/>
        <v/>
      </c>
      <c r="AF45" s="435" t="str">
        <f>IF(O45="","",'別紙様式3-2（４・５月）'!O47&amp;'別紙様式3-2（４・５月）'!P47&amp;'別紙様式3-2（４・５月）'!Q47&amp;"から"&amp;O45)</f>
        <v/>
      </c>
      <c r="AG45" s="435" t="str">
        <f>IF(OR(W45="",W45="―"),"",'別紙様式3-2（４・５月）'!O47&amp;'別紙様式3-2（４・５月）'!P47&amp;'別紙様式3-2（４・５月）'!Q47&amp;"から"&amp;W45)</f>
        <v/>
      </c>
      <c r="AH45" s="395"/>
      <c r="AI45" s="395"/>
      <c r="AJ45" s="395"/>
      <c r="AK45" s="395"/>
      <c r="AL45" s="395"/>
      <c r="AM45" s="395"/>
      <c r="AN45" s="395"/>
      <c r="AO45" s="395"/>
    </row>
    <row r="46" spans="1:41" customFormat="1" ht="24.9" customHeight="1">
      <c r="A46" s="436">
        <v>33</v>
      </c>
      <c r="B46" s="923" t="str">
        <f>IF(基本情報入力シート!C85="","",基本情報入力シート!C85)</f>
        <v/>
      </c>
      <c r="C46" s="924"/>
      <c r="D46" s="924"/>
      <c r="E46" s="924"/>
      <c r="F46" s="924"/>
      <c r="G46" s="924"/>
      <c r="H46" s="924"/>
      <c r="I46" s="925"/>
      <c r="J46" s="421" t="str">
        <f>IF(基本情報入力シート!M85="","",基本情報入力シート!M85)</f>
        <v/>
      </c>
      <c r="K46" s="422" t="str">
        <f>IF(基本情報入力シート!R85="","",基本情報入力シート!R85)</f>
        <v/>
      </c>
      <c r="L46" s="422" t="str">
        <f>IF(基本情報入力シート!W85="","",基本情報入力シート!W85)</f>
        <v/>
      </c>
      <c r="M46" s="423" t="str">
        <f>IF(基本情報入力シート!X85="","",基本情報入力シート!X85)</f>
        <v/>
      </c>
      <c r="N46" s="424" t="str">
        <f>IF(基本情報入力シート!Y85="","",基本情報入力シート!Y85)</f>
        <v/>
      </c>
      <c r="O46" s="99"/>
      <c r="P46" s="1023"/>
      <c r="Q46" s="1024"/>
      <c r="R46" s="463" t="str">
        <f>IFERROR(IF(OR('別紙様式3-2（４・５月）'!R48="",'別紙様式3-2（４・５月）'!Z48="ベア加算"),"",P46*VLOOKUP(N46,【参考】数式用!$AD$2:$AH$27,MATCH(O46,【参考】数式用!$K$4:$N$4,0)+1,0)),"")</f>
        <v/>
      </c>
      <c r="S46" s="120"/>
      <c r="T46" s="1025"/>
      <c r="U46" s="1026"/>
      <c r="V46" s="476" t="str">
        <f>IFERROR(IF(AND('別紙様式3-2（４・５月）'!O48="", O46&lt;&gt;""),P46, P46*VLOOKUP(AF46,【参考】数式用4!$DC$3:$DZ$106,MATCH(N46,【参考】数式用4!$DC$2:$DZ$2,0))),"")</f>
        <v/>
      </c>
      <c r="W46" s="471"/>
      <c r="X46" s="466"/>
      <c r="Y46" s="1012" t="str">
        <f>IFERROR(
     IF(OR('別紙様式3-2（４・５月）'!R48="",'別紙様式3-2（４・５月）'!Z48="ベア加算"),"",
                                            X46*VLOOKUP(N46,【参考】数式用!$AD$2:$AH$27,MATCH(W46,【参考】数式用!$K$4:$N$4,0)+1,0)
      ),"")</f>
        <v/>
      </c>
      <c r="Z46" s="1012"/>
      <c r="AA46" s="120"/>
      <c r="AB46" s="467"/>
      <c r="AC46" s="446" t="str">
        <f>IFERROR(IF(AND('別紙様式3-2（４・５月）'!O48="", W46&lt;&gt;"", W46&lt;&gt;"―"),X46, X46*VLOOKUP(AG46,【参考】数式用4!$DC$3:$DZ$106,MATCH(N46,【参考】数式用4!$DC$2:$DZ$2,0))),"")</f>
        <v/>
      </c>
      <c r="AD46" s="468" t="str">
        <f t="shared" si="2"/>
        <v/>
      </c>
      <c r="AE46" s="418" t="str">
        <f t="shared" si="3"/>
        <v/>
      </c>
      <c r="AF46" s="435" t="str">
        <f>IF(O46="","",'別紙様式3-2（４・５月）'!O48&amp;'別紙様式3-2（４・５月）'!P48&amp;'別紙様式3-2（４・５月）'!Q48&amp;"から"&amp;O46)</f>
        <v/>
      </c>
      <c r="AG46" s="435" t="str">
        <f>IF(OR(W46="",W46="―"),"",'別紙様式3-2（４・５月）'!O48&amp;'別紙様式3-2（４・５月）'!P48&amp;'別紙様式3-2（４・５月）'!Q48&amp;"から"&amp;W46)</f>
        <v/>
      </c>
      <c r="AH46" s="395"/>
      <c r="AI46" s="395"/>
      <c r="AJ46" s="395"/>
      <c r="AK46" s="395"/>
      <c r="AL46" s="395"/>
      <c r="AM46" s="395"/>
      <c r="AN46" s="395"/>
      <c r="AO46" s="395"/>
    </row>
    <row r="47" spans="1:41" customFormat="1" ht="24.9" customHeight="1">
      <c r="A47" s="436">
        <v>34</v>
      </c>
      <c r="B47" s="923" t="str">
        <f>IF(基本情報入力シート!C86="","",基本情報入力シート!C86)</f>
        <v/>
      </c>
      <c r="C47" s="924"/>
      <c r="D47" s="924"/>
      <c r="E47" s="924"/>
      <c r="F47" s="924"/>
      <c r="G47" s="924"/>
      <c r="H47" s="924"/>
      <c r="I47" s="925"/>
      <c r="J47" s="421" t="str">
        <f>IF(基本情報入力シート!M86="","",基本情報入力シート!M86)</f>
        <v/>
      </c>
      <c r="K47" s="422" t="str">
        <f>IF(基本情報入力シート!R86="","",基本情報入力シート!R86)</f>
        <v/>
      </c>
      <c r="L47" s="422" t="str">
        <f>IF(基本情報入力シート!W86="","",基本情報入力シート!W86)</f>
        <v/>
      </c>
      <c r="M47" s="423" t="str">
        <f>IF(基本情報入力シート!X86="","",基本情報入力シート!X86)</f>
        <v/>
      </c>
      <c r="N47" s="424" t="str">
        <f>IF(基本情報入力シート!Y86="","",基本情報入力シート!Y86)</f>
        <v/>
      </c>
      <c r="O47" s="99"/>
      <c r="P47" s="1023"/>
      <c r="Q47" s="1024"/>
      <c r="R47" s="463" t="str">
        <f>IFERROR(IF(OR('別紙様式3-2（４・５月）'!R49="",'別紙様式3-2（４・５月）'!Z49="ベア加算"),"",P47*VLOOKUP(N47,【参考】数式用!$AD$2:$AH$27,MATCH(O47,【参考】数式用!$K$4:$N$4,0)+1,0)),"")</f>
        <v/>
      </c>
      <c r="S47" s="120"/>
      <c r="T47" s="1025"/>
      <c r="U47" s="1026"/>
      <c r="V47" s="476" t="str">
        <f>IFERROR(IF(AND('別紙様式3-2（４・５月）'!O49="", O47&lt;&gt;""),P47, P47*VLOOKUP(AF47,【参考】数式用4!$DC$3:$DZ$106,MATCH(N47,【参考】数式用4!$DC$2:$DZ$2,0))),"")</f>
        <v/>
      </c>
      <c r="W47" s="471"/>
      <c r="X47" s="466"/>
      <c r="Y47" s="1012" t="str">
        <f>IFERROR(
     IF(OR('別紙様式3-2（４・５月）'!R49="",'別紙様式3-2（４・５月）'!Z49="ベア加算"),"",
                                            X47*VLOOKUP(N47,【参考】数式用!$AD$2:$AH$27,MATCH(W47,【参考】数式用!$K$4:$N$4,0)+1,0)
      ),"")</f>
        <v/>
      </c>
      <c r="Z47" s="1012"/>
      <c r="AA47" s="120"/>
      <c r="AB47" s="467"/>
      <c r="AC47" s="446" t="str">
        <f>IFERROR(IF(AND('別紙様式3-2（４・５月）'!O49="", W47&lt;&gt;"", W47&lt;&gt;"―"),X47, X47*VLOOKUP(AG47,【参考】数式用4!$DC$3:$DZ$106,MATCH(N47,【参考】数式用4!$DC$2:$DZ$2,0))),"")</f>
        <v/>
      </c>
      <c r="AD47" s="468" t="str">
        <f t="shared" si="2"/>
        <v/>
      </c>
      <c r="AE47" s="418" t="str">
        <f t="shared" si="3"/>
        <v/>
      </c>
      <c r="AF47" s="435" t="str">
        <f>IF(O47="","",'別紙様式3-2（４・５月）'!O49&amp;'別紙様式3-2（４・５月）'!P49&amp;'別紙様式3-2（４・５月）'!Q49&amp;"から"&amp;O47)</f>
        <v/>
      </c>
      <c r="AG47" s="435" t="str">
        <f>IF(OR(W47="",W47="―"),"",'別紙様式3-2（４・５月）'!O49&amp;'別紙様式3-2（４・５月）'!P49&amp;'別紙様式3-2（４・５月）'!Q49&amp;"から"&amp;W47)</f>
        <v/>
      </c>
      <c r="AH47" s="395"/>
      <c r="AI47" s="395"/>
      <c r="AJ47" s="395"/>
      <c r="AK47" s="395"/>
      <c r="AL47" s="395"/>
      <c r="AM47" s="395"/>
      <c r="AN47" s="395"/>
      <c r="AO47" s="395"/>
    </row>
    <row r="48" spans="1:41" customFormat="1" ht="24.9" customHeight="1">
      <c r="A48" s="436">
        <v>35</v>
      </c>
      <c r="B48" s="923" t="str">
        <f>IF(基本情報入力シート!C87="","",基本情報入力シート!C87)</f>
        <v/>
      </c>
      <c r="C48" s="924"/>
      <c r="D48" s="924"/>
      <c r="E48" s="924"/>
      <c r="F48" s="924"/>
      <c r="G48" s="924"/>
      <c r="H48" s="924"/>
      <c r="I48" s="925"/>
      <c r="J48" s="421" t="str">
        <f>IF(基本情報入力シート!M87="","",基本情報入力シート!M87)</f>
        <v/>
      </c>
      <c r="K48" s="422" t="str">
        <f>IF(基本情報入力シート!R87="","",基本情報入力シート!R87)</f>
        <v/>
      </c>
      <c r="L48" s="422" t="str">
        <f>IF(基本情報入力シート!W87="","",基本情報入力シート!W87)</f>
        <v/>
      </c>
      <c r="M48" s="423" t="str">
        <f>IF(基本情報入力シート!X87="","",基本情報入力シート!X87)</f>
        <v/>
      </c>
      <c r="N48" s="424" t="str">
        <f>IF(基本情報入力シート!Y87="","",基本情報入力シート!Y87)</f>
        <v/>
      </c>
      <c r="O48" s="99"/>
      <c r="P48" s="1023"/>
      <c r="Q48" s="1024"/>
      <c r="R48" s="463" t="str">
        <f>IFERROR(IF(OR('別紙様式3-2（４・５月）'!R50="",'別紙様式3-2（４・５月）'!Z50="ベア加算"),"",P48*VLOOKUP(N48,【参考】数式用!$AD$2:$AH$27,MATCH(O48,【参考】数式用!$K$4:$N$4,0)+1,0)),"")</f>
        <v/>
      </c>
      <c r="S48" s="120"/>
      <c r="T48" s="1025"/>
      <c r="U48" s="1026"/>
      <c r="V48" s="476" t="str">
        <f>IFERROR(IF(AND('別紙様式3-2（４・５月）'!O50="", O48&lt;&gt;""),P48, P48*VLOOKUP(AF48,【参考】数式用4!$DC$3:$DZ$106,MATCH(N48,【参考】数式用4!$DC$2:$DZ$2,0))),"")</f>
        <v/>
      </c>
      <c r="W48" s="471"/>
      <c r="X48" s="466"/>
      <c r="Y48" s="1012" t="str">
        <f>IFERROR(
     IF(OR('別紙様式3-2（４・５月）'!R50="",'別紙様式3-2（４・５月）'!Z50="ベア加算"),"",
                                            X48*VLOOKUP(N48,【参考】数式用!$AD$2:$AH$27,MATCH(W48,【参考】数式用!$K$4:$N$4,0)+1,0)
      ),"")</f>
        <v/>
      </c>
      <c r="Z48" s="1012"/>
      <c r="AA48" s="120"/>
      <c r="AB48" s="467"/>
      <c r="AC48" s="446" t="str">
        <f>IFERROR(IF(AND('別紙様式3-2（４・５月）'!O50="", W48&lt;&gt;"", W48&lt;&gt;"―"),X48, X48*VLOOKUP(AG48,【参考】数式用4!$DC$3:$DZ$106,MATCH(N48,【参考】数式用4!$DC$2:$DZ$2,0))),"")</f>
        <v/>
      </c>
      <c r="AD48" s="468" t="str">
        <f t="shared" si="2"/>
        <v/>
      </c>
      <c r="AE48" s="418" t="str">
        <f t="shared" si="3"/>
        <v/>
      </c>
      <c r="AF48" s="435" t="str">
        <f>IF(O48="","",'別紙様式3-2（４・５月）'!O50&amp;'別紙様式3-2（４・５月）'!P50&amp;'別紙様式3-2（４・５月）'!Q50&amp;"から"&amp;O48)</f>
        <v/>
      </c>
      <c r="AG48" s="435" t="str">
        <f>IF(OR(W48="",W48="―"),"",'別紙様式3-2（４・５月）'!O50&amp;'別紙様式3-2（４・５月）'!P50&amp;'別紙様式3-2（４・５月）'!Q50&amp;"から"&amp;W48)</f>
        <v/>
      </c>
      <c r="AH48" s="395"/>
      <c r="AI48" s="395"/>
      <c r="AJ48" s="395"/>
      <c r="AK48" s="395"/>
      <c r="AL48" s="395"/>
      <c r="AM48" s="395"/>
      <c r="AN48" s="395"/>
      <c r="AO48" s="395"/>
    </row>
    <row r="49" spans="1:41" customFormat="1" ht="24.9" customHeight="1">
      <c r="A49" s="436">
        <v>36</v>
      </c>
      <c r="B49" s="923" t="str">
        <f>IF(基本情報入力シート!C88="","",基本情報入力シート!C88)</f>
        <v/>
      </c>
      <c r="C49" s="924"/>
      <c r="D49" s="924"/>
      <c r="E49" s="924"/>
      <c r="F49" s="924"/>
      <c r="G49" s="924"/>
      <c r="H49" s="924"/>
      <c r="I49" s="925"/>
      <c r="J49" s="421" t="str">
        <f>IF(基本情報入力シート!M88="","",基本情報入力シート!M88)</f>
        <v/>
      </c>
      <c r="K49" s="422" t="str">
        <f>IF(基本情報入力シート!R88="","",基本情報入力シート!R88)</f>
        <v/>
      </c>
      <c r="L49" s="422" t="str">
        <f>IF(基本情報入力シート!W88="","",基本情報入力シート!W88)</f>
        <v/>
      </c>
      <c r="M49" s="423" t="str">
        <f>IF(基本情報入力シート!X88="","",基本情報入力シート!X88)</f>
        <v/>
      </c>
      <c r="N49" s="424" t="str">
        <f>IF(基本情報入力シート!Y88="","",基本情報入力シート!Y88)</f>
        <v/>
      </c>
      <c r="O49" s="99"/>
      <c r="P49" s="1023"/>
      <c r="Q49" s="1024"/>
      <c r="R49" s="463" t="str">
        <f>IFERROR(IF(OR('別紙様式3-2（４・５月）'!R51="",'別紙様式3-2（４・５月）'!Z51="ベア加算"),"",P49*VLOOKUP(N49,【参考】数式用!$AD$2:$AH$27,MATCH(O49,【参考】数式用!$K$4:$N$4,0)+1,0)),"")</f>
        <v/>
      </c>
      <c r="S49" s="120"/>
      <c r="T49" s="1025"/>
      <c r="U49" s="1026"/>
      <c r="V49" s="476" t="str">
        <f>IFERROR(IF(AND('別紙様式3-2（４・５月）'!O51="", O49&lt;&gt;""),P49, P49*VLOOKUP(AF49,【参考】数式用4!$DC$3:$DZ$106,MATCH(N49,【参考】数式用4!$DC$2:$DZ$2,0))),"")</f>
        <v/>
      </c>
      <c r="W49" s="471"/>
      <c r="X49" s="466"/>
      <c r="Y49" s="1012" t="str">
        <f>IFERROR(
     IF(OR('別紙様式3-2（４・５月）'!R51="",'別紙様式3-2（４・５月）'!Z51="ベア加算"),"",
                                            X49*VLOOKUP(N49,【参考】数式用!$AD$2:$AH$27,MATCH(W49,【参考】数式用!$K$4:$N$4,0)+1,0)
      ),"")</f>
        <v/>
      </c>
      <c r="Z49" s="1012"/>
      <c r="AA49" s="120"/>
      <c r="AB49" s="467"/>
      <c r="AC49" s="446" t="str">
        <f>IFERROR(IF(AND('別紙様式3-2（４・５月）'!O51="", W49&lt;&gt;"", W49&lt;&gt;"―"),X49, X49*VLOOKUP(AG49,【参考】数式用4!$DC$3:$DZ$106,MATCH(N49,【参考】数式用4!$DC$2:$DZ$2,0))),"")</f>
        <v/>
      </c>
      <c r="AD49" s="468" t="str">
        <f t="shared" si="2"/>
        <v/>
      </c>
      <c r="AE49" s="418" t="str">
        <f t="shared" si="3"/>
        <v/>
      </c>
      <c r="AF49" s="435" t="str">
        <f>IF(O49="","",'別紙様式3-2（４・５月）'!O51&amp;'別紙様式3-2（４・５月）'!P51&amp;'別紙様式3-2（４・５月）'!Q51&amp;"から"&amp;O49)</f>
        <v/>
      </c>
      <c r="AG49" s="435" t="str">
        <f>IF(OR(W49="",W49="―"),"",'別紙様式3-2（４・５月）'!O51&amp;'別紙様式3-2（４・５月）'!P51&amp;'別紙様式3-2（４・５月）'!Q51&amp;"から"&amp;W49)</f>
        <v/>
      </c>
      <c r="AH49" s="395"/>
      <c r="AI49" s="395"/>
      <c r="AJ49" s="395"/>
      <c r="AK49" s="395"/>
      <c r="AL49" s="395"/>
      <c r="AM49" s="395"/>
      <c r="AN49" s="395"/>
      <c r="AO49" s="395"/>
    </row>
    <row r="50" spans="1:41" customFormat="1" ht="24.9" customHeight="1">
      <c r="A50" s="436">
        <v>37</v>
      </c>
      <c r="B50" s="923" t="str">
        <f>IF(基本情報入力シート!C89="","",基本情報入力シート!C89)</f>
        <v/>
      </c>
      <c r="C50" s="924"/>
      <c r="D50" s="924"/>
      <c r="E50" s="924"/>
      <c r="F50" s="924"/>
      <c r="G50" s="924"/>
      <c r="H50" s="924"/>
      <c r="I50" s="925"/>
      <c r="J50" s="421" t="str">
        <f>IF(基本情報入力シート!M89="","",基本情報入力シート!M89)</f>
        <v/>
      </c>
      <c r="K50" s="422" t="str">
        <f>IF(基本情報入力シート!R89="","",基本情報入力シート!R89)</f>
        <v/>
      </c>
      <c r="L50" s="422" t="str">
        <f>IF(基本情報入力シート!W89="","",基本情報入力シート!W89)</f>
        <v/>
      </c>
      <c r="M50" s="423" t="str">
        <f>IF(基本情報入力シート!X89="","",基本情報入力シート!X89)</f>
        <v/>
      </c>
      <c r="N50" s="424" t="str">
        <f>IF(基本情報入力シート!Y89="","",基本情報入力シート!Y89)</f>
        <v/>
      </c>
      <c r="O50" s="99"/>
      <c r="P50" s="1023"/>
      <c r="Q50" s="1024"/>
      <c r="R50" s="463" t="str">
        <f>IFERROR(IF(OR('別紙様式3-2（４・５月）'!R52="",'別紙様式3-2（４・５月）'!Z52="ベア加算"),"",P50*VLOOKUP(N50,【参考】数式用!$AD$2:$AH$27,MATCH(O50,【参考】数式用!$K$4:$N$4,0)+1,0)),"")</f>
        <v/>
      </c>
      <c r="S50" s="120"/>
      <c r="T50" s="1025"/>
      <c r="U50" s="1026"/>
      <c r="V50" s="476" t="str">
        <f>IFERROR(IF(AND('別紙様式3-2（４・５月）'!O52="", O50&lt;&gt;""),P50, P50*VLOOKUP(AF50,【参考】数式用4!$DC$3:$DZ$106,MATCH(N50,【参考】数式用4!$DC$2:$DZ$2,0))),"")</f>
        <v/>
      </c>
      <c r="W50" s="471"/>
      <c r="X50" s="466"/>
      <c r="Y50" s="1012" t="str">
        <f>IFERROR(
     IF(OR('別紙様式3-2（４・５月）'!R52="",'別紙様式3-2（４・５月）'!Z52="ベア加算"),"",
                                            X50*VLOOKUP(N50,【参考】数式用!$AD$2:$AH$27,MATCH(W50,【参考】数式用!$K$4:$N$4,0)+1,0)
      ),"")</f>
        <v/>
      </c>
      <c r="Z50" s="1012"/>
      <c r="AA50" s="120"/>
      <c r="AB50" s="467"/>
      <c r="AC50" s="446" t="str">
        <f>IFERROR(IF(AND('別紙様式3-2（４・５月）'!O52="", W50&lt;&gt;"", W50&lt;&gt;"―"),X50, X50*VLOOKUP(AG50,【参考】数式用4!$DC$3:$DZ$106,MATCH(N50,【参考】数式用4!$DC$2:$DZ$2,0))),"")</f>
        <v/>
      </c>
      <c r="AD50" s="468" t="str">
        <f t="shared" si="2"/>
        <v/>
      </c>
      <c r="AE50" s="418" t="str">
        <f t="shared" si="3"/>
        <v/>
      </c>
      <c r="AF50" s="435" t="str">
        <f>IF(O50="","",'別紙様式3-2（４・５月）'!O52&amp;'別紙様式3-2（４・５月）'!P52&amp;'別紙様式3-2（４・５月）'!Q52&amp;"から"&amp;O50)</f>
        <v/>
      </c>
      <c r="AG50" s="435" t="str">
        <f>IF(OR(W50="",W50="―"),"",'別紙様式3-2（４・５月）'!O52&amp;'別紙様式3-2（４・５月）'!P52&amp;'別紙様式3-2（４・５月）'!Q52&amp;"から"&amp;W50)</f>
        <v/>
      </c>
      <c r="AH50" s="395"/>
      <c r="AI50" s="395"/>
      <c r="AJ50" s="395"/>
      <c r="AK50" s="395"/>
      <c r="AL50" s="395"/>
      <c r="AM50" s="395"/>
      <c r="AN50" s="395"/>
      <c r="AO50" s="395"/>
    </row>
    <row r="51" spans="1:41" customFormat="1" ht="24.9" customHeight="1">
      <c r="A51" s="436">
        <v>38</v>
      </c>
      <c r="B51" s="923" t="str">
        <f>IF(基本情報入力シート!C90="","",基本情報入力シート!C90)</f>
        <v/>
      </c>
      <c r="C51" s="924"/>
      <c r="D51" s="924"/>
      <c r="E51" s="924"/>
      <c r="F51" s="924"/>
      <c r="G51" s="924"/>
      <c r="H51" s="924"/>
      <c r="I51" s="925"/>
      <c r="J51" s="421" t="str">
        <f>IF(基本情報入力シート!M90="","",基本情報入力シート!M90)</f>
        <v/>
      </c>
      <c r="K51" s="422" t="str">
        <f>IF(基本情報入力シート!R90="","",基本情報入力シート!R90)</f>
        <v/>
      </c>
      <c r="L51" s="422" t="str">
        <f>IF(基本情報入力シート!W90="","",基本情報入力シート!W90)</f>
        <v/>
      </c>
      <c r="M51" s="423" t="str">
        <f>IF(基本情報入力シート!X90="","",基本情報入力シート!X90)</f>
        <v/>
      </c>
      <c r="N51" s="424" t="str">
        <f>IF(基本情報入力シート!Y90="","",基本情報入力シート!Y90)</f>
        <v/>
      </c>
      <c r="O51" s="99"/>
      <c r="P51" s="1023"/>
      <c r="Q51" s="1024"/>
      <c r="R51" s="463" t="str">
        <f>IFERROR(IF(OR('別紙様式3-2（４・５月）'!R53="",'別紙様式3-2（４・５月）'!Z53="ベア加算"),"",P51*VLOOKUP(N51,【参考】数式用!$AD$2:$AH$27,MATCH(O51,【参考】数式用!$K$4:$N$4,0)+1,0)),"")</f>
        <v/>
      </c>
      <c r="S51" s="120"/>
      <c r="T51" s="1025"/>
      <c r="U51" s="1026"/>
      <c r="V51" s="476" t="str">
        <f>IFERROR(IF(AND('別紙様式3-2（４・５月）'!O53="", O51&lt;&gt;""),P51, P51*VLOOKUP(AF51,【参考】数式用4!$DC$3:$DZ$106,MATCH(N51,【参考】数式用4!$DC$2:$DZ$2,0))),"")</f>
        <v/>
      </c>
      <c r="W51" s="471"/>
      <c r="X51" s="466"/>
      <c r="Y51" s="1012" t="str">
        <f>IFERROR(
     IF(OR('別紙様式3-2（４・５月）'!R53="",'別紙様式3-2（４・５月）'!Z53="ベア加算"),"",
                                            X51*VLOOKUP(N51,【参考】数式用!$AD$2:$AH$27,MATCH(W51,【参考】数式用!$K$4:$N$4,0)+1,0)
      ),"")</f>
        <v/>
      </c>
      <c r="Z51" s="1012"/>
      <c r="AA51" s="120"/>
      <c r="AB51" s="467"/>
      <c r="AC51" s="446" t="str">
        <f>IFERROR(IF(AND('別紙様式3-2（４・５月）'!O53="", W51&lt;&gt;"", W51&lt;&gt;"―"),X51, X51*VLOOKUP(AG51,【参考】数式用4!$DC$3:$DZ$106,MATCH(N51,【参考】数式用4!$DC$2:$DZ$2,0))),"")</f>
        <v/>
      </c>
      <c r="AD51" s="468" t="str">
        <f t="shared" si="2"/>
        <v/>
      </c>
      <c r="AE51" s="418" t="str">
        <f t="shared" si="3"/>
        <v/>
      </c>
      <c r="AF51" s="435" t="str">
        <f>IF(O51="","",'別紙様式3-2（４・５月）'!O53&amp;'別紙様式3-2（４・５月）'!P53&amp;'別紙様式3-2（４・５月）'!Q53&amp;"から"&amp;O51)</f>
        <v/>
      </c>
      <c r="AG51" s="435" t="str">
        <f>IF(OR(W51="",W51="―"),"",'別紙様式3-2（４・５月）'!O53&amp;'別紙様式3-2（４・５月）'!P53&amp;'別紙様式3-2（４・５月）'!Q53&amp;"から"&amp;W51)</f>
        <v/>
      </c>
      <c r="AH51" s="395"/>
      <c r="AI51" s="395"/>
      <c r="AJ51" s="395"/>
      <c r="AK51" s="395"/>
      <c r="AL51" s="395"/>
      <c r="AM51" s="395"/>
      <c r="AN51" s="395"/>
      <c r="AO51" s="395"/>
    </row>
    <row r="52" spans="1:41" customFormat="1" ht="24.9" customHeight="1">
      <c r="A52" s="436">
        <v>39</v>
      </c>
      <c r="B52" s="923" t="str">
        <f>IF(基本情報入力シート!C91="","",基本情報入力シート!C91)</f>
        <v/>
      </c>
      <c r="C52" s="924"/>
      <c r="D52" s="924"/>
      <c r="E52" s="924"/>
      <c r="F52" s="924"/>
      <c r="G52" s="924"/>
      <c r="H52" s="924"/>
      <c r="I52" s="925"/>
      <c r="J52" s="421" t="str">
        <f>IF(基本情報入力シート!M91="","",基本情報入力シート!M91)</f>
        <v/>
      </c>
      <c r="K52" s="422" t="str">
        <f>IF(基本情報入力シート!R91="","",基本情報入力シート!R91)</f>
        <v/>
      </c>
      <c r="L52" s="422" t="str">
        <f>IF(基本情報入力シート!W91="","",基本情報入力シート!W91)</f>
        <v/>
      </c>
      <c r="M52" s="423" t="str">
        <f>IF(基本情報入力シート!X91="","",基本情報入力シート!X91)</f>
        <v/>
      </c>
      <c r="N52" s="424" t="str">
        <f>IF(基本情報入力シート!Y91="","",基本情報入力シート!Y91)</f>
        <v/>
      </c>
      <c r="O52" s="99"/>
      <c r="P52" s="1023"/>
      <c r="Q52" s="1024"/>
      <c r="R52" s="463" t="str">
        <f>IFERROR(IF(OR('別紙様式3-2（４・５月）'!R54="",'別紙様式3-2（４・５月）'!Z54="ベア加算"),"",P52*VLOOKUP(N52,【参考】数式用!$AD$2:$AH$27,MATCH(O52,【参考】数式用!$K$4:$N$4,0)+1,0)),"")</f>
        <v/>
      </c>
      <c r="S52" s="120"/>
      <c r="T52" s="1025"/>
      <c r="U52" s="1026"/>
      <c r="V52" s="476" t="str">
        <f>IFERROR(IF(AND('別紙様式3-2（４・５月）'!O54="", O52&lt;&gt;""),P52, P52*VLOOKUP(AF52,【参考】数式用4!$DC$3:$DZ$106,MATCH(N52,【参考】数式用4!$DC$2:$DZ$2,0))),"")</f>
        <v/>
      </c>
      <c r="W52" s="471"/>
      <c r="X52" s="466"/>
      <c r="Y52" s="1012" t="str">
        <f>IFERROR(
     IF(OR('別紙様式3-2（４・５月）'!R54="",'別紙様式3-2（４・５月）'!Z54="ベア加算"),"",
                                            X52*VLOOKUP(N52,【参考】数式用!$AD$2:$AH$27,MATCH(W52,【参考】数式用!$K$4:$N$4,0)+1,0)
      ),"")</f>
        <v/>
      </c>
      <c r="Z52" s="1012"/>
      <c r="AA52" s="120"/>
      <c r="AB52" s="467"/>
      <c r="AC52" s="446" t="str">
        <f>IFERROR(IF(AND('別紙様式3-2（４・５月）'!O54="", W52&lt;&gt;"", W52&lt;&gt;"―"),X52, X52*VLOOKUP(AG52,【参考】数式用4!$DC$3:$DZ$106,MATCH(N52,【参考】数式用4!$DC$2:$DZ$2,0))),"")</f>
        <v/>
      </c>
      <c r="AD52" s="468" t="str">
        <f t="shared" si="2"/>
        <v/>
      </c>
      <c r="AE52" s="418" t="str">
        <f t="shared" si="3"/>
        <v/>
      </c>
      <c r="AF52" s="435" t="str">
        <f>IF(O52="","",'別紙様式3-2（４・５月）'!O54&amp;'別紙様式3-2（４・５月）'!P54&amp;'別紙様式3-2（４・５月）'!Q54&amp;"から"&amp;O52)</f>
        <v/>
      </c>
      <c r="AG52" s="435" t="str">
        <f>IF(OR(W52="",W52="―"),"",'別紙様式3-2（４・５月）'!O54&amp;'別紙様式3-2（４・５月）'!P54&amp;'別紙様式3-2（４・５月）'!Q54&amp;"から"&amp;W52)</f>
        <v/>
      </c>
      <c r="AH52" s="395"/>
      <c r="AI52" s="395"/>
      <c r="AJ52" s="395"/>
      <c r="AK52" s="395"/>
      <c r="AL52" s="395"/>
      <c r="AM52" s="395"/>
      <c r="AN52" s="395"/>
      <c r="AO52" s="395"/>
    </row>
    <row r="53" spans="1:41" customFormat="1" ht="24.9" customHeight="1">
      <c r="A53" s="436">
        <v>40</v>
      </c>
      <c r="B53" s="923" t="str">
        <f>IF(基本情報入力シート!C92="","",基本情報入力シート!C92)</f>
        <v/>
      </c>
      <c r="C53" s="924"/>
      <c r="D53" s="924"/>
      <c r="E53" s="924"/>
      <c r="F53" s="924"/>
      <c r="G53" s="924"/>
      <c r="H53" s="924"/>
      <c r="I53" s="925"/>
      <c r="J53" s="421" t="str">
        <f>IF(基本情報入力シート!M92="","",基本情報入力シート!M92)</f>
        <v/>
      </c>
      <c r="K53" s="422" t="str">
        <f>IF(基本情報入力シート!R92="","",基本情報入力シート!R92)</f>
        <v/>
      </c>
      <c r="L53" s="422" t="str">
        <f>IF(基本情報入力シート!W92="","",基本情報入力シート!W92)</f>
        <v/>
      </c>
      <c r="M53" s="423" t="str">
        <f>IF(基本情報入力シート!X92="","",基本情報入力シート!X92)</f>
        <v/>
      </c>
      <c r="N53" s="424" t="str">
        <f>IF(基本情報入力シート!Y92="","",基本情報入力シート!Y92)</f>
        <v/>
      </c>
      <c r="O53" s="99"/>
      <c r="P53" s="1023"/>
      <c r="Q53" s="1024"/>
      <c r="R53" s="463" t="str">
        <f>IFERROR(IF(OR('別紙様式3-2（４・５月）'!R55="",'別紙様式3-2（４・５月）'!Z55="ベア加算"),"",P53*VLOOKUP(N53,【参考】数式用!$AD$2:$AH$27,MATCH(O53,【参考】数式用!$K$4:$N$4,0)+1,0)),"")</f>
        <v/>
      </c>
      <c r="S53" s="120"/>
      <c r="T53" s="1025"/>
      <c r="U53" s="1026"/>
      <c r="V53" s="476" t="str">
        <f>IFERROR(IF(AND('別紙様式3-2（４・５月）'!O55="", O53&lt;&gt;""),P53, P53*VLOOKUP(AF53,【参考】数式用4!$DC$3:$DZ$106,MATCH(N53,【参考】数式用4!$DC$2:$DZ$2,0))),"")</f>
        <v/>
      </c>
      <c r="W53" s="471"/>
      <c r="X53" s="466"/>
      <c r="Y53" s="1012" t="str">
        <f>IFERROR(
     IF(OR('別紙様式3-2（４・５月）'!R55="",'別紙様式3-2（４・５月）'!Z55="ベア加算"),"",
                                            X53*VLOOKUP(N53,【参考】数式用!$AD$2:$AH$27,MATCH(W53,【参考】数式用!$K$4:$N$4,0)+1,0)
      ),"")</f>
        <v/>
      </c>
      <c r="Z53" s="1012"/>
      <c r="AA53" s="120"/>
      <c r="AB53" s="467"/>
      <c r="AC53" s="446" t="str">
        <f>IFERROR(IF(AND('別紙様式3-2（４・５月）'!O55="", W53&lt;&gt;"", W53&lt;&gt;"―"),X53, X53*VLOOKUP(AG53,【参考】数式用4!$DC$3:$DZ$106,MATCH(N53,【参考】数式用4!$DC$2:$DZ$2,0))),"")</f>
        <v/>
      </c>
      <c r="AD53" s="468" t="str">
        <f t="shared" si="2"/>
        <v/>
      </c>
      <c r="AE53" s="418" t="str">
        <f t="shared" si="3"/>
        <v/>
      </c>
      <c r="AF53" s="435" t="str">
        <f>IF(O53="","",'別紙様式3-2（４・５月）'!O55&amp;'別紙様式3-2（４・５月）'!P55&amp;'別紙様式3-2（４・５月）'!Q55&amp;"から"&amp;O53)</f>
        <v/>
      </c>
      <c r="AG53" s="435" t="str">
        <f>IF(OR(W53="",W53="―"),"",'別紙様式3-2（４・５月）'!O55&amp;'別紙様式3-2（４・５月）'!P55&amp;'別紙様式3-2（４・５月）'!Q55&amp;"から"&amp;W53)</f>
        <v/>
      </c>
      <c r="AH53" s="395"/>
      <c r="AI53" s="395"/>
      <c r="AJ53" s="395"/>
      <c r="AK53" s="395"/>
      <c r="AL53" s="395"/>
      <c r="AM53" s="395"/>
      <c r="AN53" s="395"/>
      <c r="AO53" s="395"/>
    </row>
    <row r="54" spans="1:41" customFormat="1" ht="24.9" customHeight="1">
      <c r="A54" s="436">
        <v>41</v>
      </c>
      <c r="B54" s="923" t="str">
        <f>IF(基本情報入力シート!C93="","",基本情報入力シート!C93)</f>
        <v/>
      </c>
      <c r="C54" s="924"/>
      <c r="D54" s="924"/>
      <c r="E54" s="924"/>
      <c r="F54" s="924"/>
      <c r="G54" s="924"/>
      <c r="H54" s="924"/>
      <c r="I54" s="925"/>
      <c r="J54" s="421" t="str">
        <f>IF(基本情報入力シート!M93="","",基本情報入力シート!M93)</f>
        <v/>
      </c>
      <c r="K54" s="422" t="str">
        <f>IF(基本情報入力シート!R93="","",基本情報入力シート!R93)</f>
        <v/>
      </c>
      <c r="L54" s="422" t="str">
        <f>IF(基本情報入力シート!W93="","",基本情報入力シート!W93)</f>
        <v/>
      </c>
      <c r="M54" s="423" t="str">
        <f>IF(基本情報入力シート!X93="","",基本情報入力シート!X93)</f>
        <v/>
      </c>
      <c r="N54" s="424" t="str">
        <f>IF(基本情報入力シート!Y93="","",基本情報入力シート!Y93)</f>
        <v/>
      </c>
      <c r="O54" s="99"/>
      <c r="P54" s="1023"/>
      <c r="Q54" s="1024"/>
      <c r="R54" s="463" t="str">
        <f>IFERROR(IF(OR('別紙様式3-2（４・５月）'!R56="",'別紙様式3-2（４・５月）'!Z56="ベア加算"),"",P54*VLOOKUP(N54,【参考】数式用!$AD$2:$AH$27,MATCH(O54,【参考】数式用!$K$4:$N$4,0)+1,0)),"")</f>
        <v/>
      </c>
      <c r="S54" s="120"/>
      <c r="T54" s="1025"/>
      <c r="U54" s="1026"/>
      <c r="V54" s="476" t="str">
        <f>IFERROR(IF(AND('別紙様式3-2（４・５月）'!O56="", O54&lt;&gt;""),P54, P54*VLOOKUP(AF54,【参考】数式用4!$DC$3:$DZ$106,MATCH(N54,【参考】数式用4!$DC$2:$DZ$2,0))),"")</f>
        <v/>
      </c>
      <c r="W54" s="471"/>
      <c r="X54" s="466"/>
      <c r="Y54" s="1012" t="str">
        <f>IFERROR(
     IF(OR('別紙様式3-2（４・５月）'!R56="",'別紙様式3-2（４・５月）'!Z56="ベア加算"),"",
                                            X54*VLOOKUP(N54,【参考】数式用!$AD$2:$AH$27,MATCH(W54,【参考】数式用!$K$4:$N$4,0)+1,0)
      ),"")</f>
        <v/>
      </c>
      <c r="Z54" s="1012"/>
      <c r="AA54" s="120"/>
      <c r="AB54" s="467"/>
      <c r="AC54" s="446" t="str">
        <f>IFERROR(IF(AND('別紙様式3-2（４・５月）'!O56="", W54&lt;&gt;"", W54&lt;&gt;"―"),X54, X54*VLOOKUP(AG54,【参考】数式用4!$DC$3:$DZ$106,MATCH(N54,【参考】数式用4!$DC$2:$DZ$2,0))),"")</f>
        <v/>
      </c>
      <c r="AD54" s="468" t="str">
        <f t="shared" si="2"/>
        <v/>
      </c>
      <c r="AE54" s="418" t="str">
        <f t="shared" si="3"/>
        <v/>
      </c>
      <c r="AF54" s="435" t="str">
        <f>IF(O54="","",'別紙様式3-2（４・５月）'!O56&amp;'別紙様式3-2（４・５月）'!P56&amp;'別紙様式3-2（４・５月）'!Q56&amp;"から"&amp;O54)</f>
        <v/>
      </c>
      <c r="AG54" s="435" t="str">
        <f>IF(OR(W54="",W54="―"),"",'別紙様式3-2（４・５月）'!O56&amp;'別紙様式3-2（４・５月）'!P56&amp;'別紙様式3-2（４・５月）'!Q56&amp;"から"&amp;W54)</f>
        <v/>
      </c>
      <c r="AH54" s="395"/>
      <c r="AI54" s="395"/>
      <c r="AJ54" s="395"/>
      <c r="AK54" s="395"/>
      <c r="AL54" s="395"/>
      <c r="AM54" s="395"/>
      <c r="AN54" s="395"/>
      <c r="AO54" s="395"/>
    </row>
    <row r="55" spans="1:41" customFormat="1" ht="24.9" customHeight="1">
      <c r="A55" s="436">
        <v>42</v>
      </c>
      <c r="B55" s="923" t="str">
        <f>IF(基本情報入力シート!C94="","",基本情報入力シート!C94)</f>
        <v/>
      </c>
      <c r="C55" s="924"/>
      <c r="D55" s="924"/>
      <c r="E55" s="924"/>
      <c r="F55" s="924"/>
      <c r="G55" s="924"/>
      <c r="H55" s="924"/>
      <c r="I55" s="925"/>
      <c r="J55" s="421" t="str">
        <f>IF(基本情報入力シート!M94="","",基本情報入力シート!M94)</f>
        <v/>
      </c>
      <c r="K55" s="422" t="str">
        <f>IF(基本情報入力シート!R94="","",基本情報入力シート!R94)</f>
        <v/>
      </c>
      <c r="L55" s="422" t="str">
        <f>IF(基本情報入力シート!W94="","",基本情報入力シート!W94)</f>
        <v/>
      </c>
      <c r="M55" s="423" t="str">
        <f>IF(基本情報入力シート!X94="","",基本情報入力シート!X94)</f>
        <v/>
      </c>
      <c r="N55" s="424" t="str">
        <f>IF(基本情報入力シート!Y94="","",基本情報入力シート!Y94)</f>
        <v/>
      </c>
      <c r="O55" s="99"/>
      <c r="P55" s="1023"/>
      <c r="Q55" s="1024"/>
      <c r="R55" s="463" t="str">
        <f>IFERROR(IF(OR('別紙様式3-2（４・５月）'!R57="",'別紙様式3-2（４・５月）'!Z57="ベア加算"),"",P55*VLOOKUP(N55,【参考】数式用!$AD$2:$AH$27,MATCH(O55,【参考】数式用!$K$4:$N$4,0)+1,0)),"")</f>
        <v/>
      </c>
      <c r="S55" s="120"/>
      <c r="T55" s="1025"/>
      <c r="U55" s="1026"/>
      <c r="V55" s="476" t="str">
        <f>IFERROR(IF(AND('別紙様式3-2（４・５月）'!O57="", O55&lt;&gt;""),P55, P55*VLOOKUP(AF55,【参考】数式用4!$DC$3:$DZ$106,MATCH(N55,【参考】数式用4!$DC$2:$DZ$2,0))),"")</f>
        <v/>
      </c>
      <c r="W55" s="471"/>
      <c r="X55" s="466"/>
      <c r="Y55" s="1012" t="str">
        <f>IFERROR(
     IF(OR('別紙様式3-2（４・５月）'!R57="",'別紙様式3-2（４・５月）'!Z57="ベア加算"),"",
                                            X55*VLOOKUP(N55,【参考】数式用!$AD$2:$AH$27,MATCH(W55,【参考】数式用!$K$4:$N$4,0)+1,0)
      ),"")</f>
        <v/>
      </c>
      <c r="Z55" s="1012"/>
      <c r="AA55" s="120"/>
      <c r="AB55" s="467"/>
      <c r="AC55" s="446" t="str">
        <f>IFERROR(IF(AND('別紙様式3-2（４・５月）'!O57="", W55&lt;&gt;"", W55&lt;&gt;"―"),X55, X55*VLOOKUP(AG55,【参考】数式用4!$DC$3:$DZ$106,MATCH(N55,【参考】数式用4!$DC$2:$DZ$2,0))),"")</f>
        <v/>
      </c>
      <c r="AD55" s="468" t="str">
        <f t="shared" si="2"/>
        <v/>
      </c>
      <c r="AE55" s="418" t="str">
        <f t="shared" si="3"/>
        <v/>
      </c>
      <c r="AF55" s="435" t="str">
        <f>IF(O55="","",'別紙様式3-2（４・５月）'!O57&amp;'別紙様式3-2（４・５月）'!P57&amp;'別紙様式3-2（４・５月）'!Q57&amp;"から"&amp;O55)</f>
        <v/>
      </c>
      <c r="AG55" s="435" t="str">
        <f>IF(OR(W55="",W55="―"),"",'別紙様式3-2（４・５月）'!O57&amp;'別紙様式3-2（４・５月）'!P57&amp;'別紙様式3-2（４・５月）'!Q57&amp;"から"&amp;W55)</f>
        <v/>
      </c>
      <c r="AH55" s="395"/>
      <c r="AI55" s="395"/>
      <c r="AJ55" s="395"/>
      <c r="AK55" s="395"/>
      <c r="AL55" s="395"/>
      <c r="AM55" s="395"/>
      <c r="AN55" s="395"/>
      <c r="AO55" s="395"/>
    </row>
    <row r="56" spans="1:41" customFormat="1" ht="24.9" customHeight="1">
      <c r="A56" s="436">
        <v>43</v>
      </c>
      <c r="B56" s="923" t="str">
        <f>IF(基本情報入力シート!C95="","",基本情報入力シート!C95)</f>
        <v/>
      </c>
      <c r="C56" s="924"/>
      <c r="D56" s="924"/>
      <c r="E56" s="924"/>
      <c r="F56" s="924"/>
      <c r="G56" s="924"/>
      <c r="H56" s="924"/>
      <c r="I56" s="925"/>
      <c r="J56" s="421" t="str">
        <f>IF(基本情報入力シート!M95="","",基本情報入力シート!M95)</f>
        <v/>
      </c>
      <c r="K56" s="422" t="str">
        <f>IF(基本情報入力シート!R95="","",基本情報入力シート!R95)</f>
        <v/>
      </c>
      <c r="L56" s="422" t="str">
        <f>IF(基本情報入力シート!W95="","",基本情報入力シート!W95)</f>
        <v/>
      </c>
      <c r="M56" s="423" t="str">
        <f>IF(基本情報入力シート!X95="","",基本情報入力シート!X95)</f>
        <v/>
      </c>
      <c r="N56" s="424" t="str">
        <f>IF(基本情報入力シート!Y95="","",基本情報入力シート!Y95)</f>
        <v/>
      </c>
      <c r="O56" s="99"/>
      <c r="P56" s="1023"/>
      <c r="Q56" s="1024"/>
      <c r="R56" s="463" t="str">
        <f>IFERROR(IF(OR('別紙様式3-2（４・５月）'!R58="",'別紙様式3-2（４・５月）'!Z58="ベア加算"),"",P56*VLOOKUP(N56,【参考】数式用!$AD$2:$AH$27,MATCH(O56,【参考】数式用!$K$4:$N$4,0)+1,0)),"")</f>
        <v/>
      </c>
      <c r="S56" s="120"/>
      <c r="T56" s="1025"/>
      <c r="U56" s="1026"/>
      <c r="V56" s="476" t="str">
        <f>IFERROR(IF(AND('別紙様式3-2（４・５月）'!O58="", O56&lt;&gt;""),P56, P56*VLOOKUP(AF56,【参考】数式用4!$DC$3:$DZ$106,MATCH(N56,【参考】数式用4!$DC$2:$DZ$2,0))),"")</f>
        <v/>
      </c>
      <c r="W56" s="471"/>
      <c r="X56" s="466"/>
      <c r="Y56" s="1012" t="str">
        <f>IFERROR(
     IF(OR('別紙様式3-2（４・５月）'!R58="",'別紙様式3-2（４・５月）'!Z58="ベア加算"),"",
                                            X56*VLOOKUP(N56,【参考】数式用!$AD$2:$AH$27,MATCH(W56,【参考】数式用!$K$4:$N$4,0)+1,0)
      ),"")</f>
        <v/>
      </c>
      <c r="Z56" s="1012"/>
      <c r="AA56" s="120"/>
      <c r="AB56" s="467"/>
      <c r="AC56" s="446" t="str">
        <f>IFERROR(IF(AND('別紙様式3-2（４・５月）'!O58="", W56&lt;&gt;"", W56&lt;&gt;"―"),X56, X56*VLOOKUP(AG56,【参考】数式用4!$DC$3:$DZ$106,MATCH(N56,【参考】数式用4!$DC$2:$DZ$2,0))),"")</f>
        <v/>
      </c>
      <c r="AD56" s="468" t="str">
        <f t="shared" si="2"/>
        <v/>
      </c>
      <c r="AE56" s="418" t="str">
        <f t="shared" si="3"/>
        <v/>
      </c>
      <c r="AF56" s="435" t="str">
        <f>IF(O56="","",'別紙様式3-2（４・５月）'!O58&amp;'別紙様式3-2（４・５月）'!P58&amp;'別紙様式3-2（４・５月）'!Q58&amp;"から"&amp;O56)</f>
        <v/>
      </c>
      <c r="AG56" s="435" t="str">
        <f>IF(OR(W56="",W56="―"),"",'別紙様式3-2（４・５月）'!O58&amp;'別紙様式3-2（４・５月）'!P58&amp;'別紙様式3-2（４・５月）'!Q58&amp;"から"&amp;W56)</f>
        <v/>
      </c>
      <c r="AH56" s="395"/>
      <c r="AI56" s="395"/>
      <c r="AJ56" s="395"/>
      <c r="AK56" s="395"/>
      <c r="AL56" s="395"/>
      <c r="AM56" s="395"/>
      <c r="AN56" s="395"/>
      <c r="AO56" s="395"/>
    </row>
    <row r="57" spans="1:41" customFormat="1" ht="24.9" customHeight="1">
      <c r="A57" s="436">
        <v>44</v>
      </c>
      <c r="B57" s="923" t="str">
        <f>IF(基本情報入力シート!C96="","",基本情報入力シート!C96)</f>
        <v/>
      </c>
      <c r="C57" s="924"/>
      <c r="D57" s="924"/>
      <c r="E57" s="924"/>
      <c r="F57" s="924"/>
      <c r="G57" s="924"/>
      <c r="H57" s="924"/>
      <c r="I57" s="925"/>
      <c r="J57" s="421" t="str">
        <f>IF(基本情報入力シート!M96="","",基本情報入力シート!M96)</f>
        <v/>
      </c>
      <c r="K57" s="422" t="str">
        <f>IF(基本情報入力シート!R96="","",基本情報入力シート!R96)</f>
        <v/>
      </c>
      <c r="L57" s="422" t="str">
        <f>IF(基本情報入力シート!W96="","",基本情報入力シート!W96)</f>
        <v/>
      </c>
      <c r="M57" s="423" t="str">
        <f>IF(基本情報入力シート!X96="","",基本情報入力シート!X96)</f>
        <v/>
      </c>
      <c r="N57" s="424" t="str">
        <f>IF(基本情報入力シート!Y96="","",基本情報入力シート!Y96)</f>
        <v/>
      </c>
      <c r="O57" s="99"/>
      <c r="P57" s="1023"/>
      <c r="Q57" s="1024"/>
      <c r="R57" s="463" t="str">
        <f>IFERROR(IF(OR('別紙様式3-2（４・５月）'!R59="",'別紙様式3-2（４・５月）'!Z59="ベア加算"),"",P57*VLOOKUP(N57,【参考】数式用!$AD$2:$AH$27,MATCH(O57,【参考】数式用!$K$4:$N$4,0)+1,0)),"")</f>
        <v/>
      </c>
      <c r="S57" s="120"/>
      <c r="T57" s="1025"/>
      <c r="U57" s="1026"/>
      <c r="V57" s="476" t="str">
        <f>IFERROR(IF(AND('別紙様式3-2（４・５月）'!O59="", O57&lt;&gt;""),P57, P57*VLOOKUP(AF57,【参考】数式用4!$DC$3:$DZ$106,MATCH(N57,【参考】数式用4!$DC$2:$DZ$2,0))),"")</f>
        <v/>
      </c>
      <c r="W57" s="471"/>
      <c r="X57" s="466"/>
      <c r="Y57" s="1012" t="str">
        <f>IFERROR(
     IF(OR('別紙様式3-2（４・５月）'!R59="",'別紙様式3-2（４・５月）'!Z59="ベア加算"),"",
                                            X57*VLOOKUP(N57,【参考】数式用!$AD$2:$AH$27,MATCH(W57,【参考】数式用!$K$4:$N$4,0)+1,0)
      ),"")</f>
        <v/>
      </c>
      <c r="Z57" s="1012"/>
      <c r="AA57" s="120"/>
      <c r="AB57" s="467"/>
      <c r="AC57" s="446" t="str">
        <f>IFERROR(IF(AND('別紙様式3-2（４・５月）'!O59="", W57&lt;&gt;"", W57&lt;&gt;"―"),X57, X57*VLOOKUP(AG57,【参考】数式用4!$DC$3:$DZ$106,MATCH(N57,【参考】数式用4!$DC$2:$DZ$2,0))),"")</f>
        <v/>
      </c>
      <c r="AD57" s="468" t="str">
        <f t="shared" si="2"/>
        <v/>
      </c>
      <c r="AE57" s="418" t="str">
        <f t="shared" si="3"/>
        <v/>
      </c>
      <c r="AF57" s="435" t="str">
        <f>IF(O57="","",'別紙様式3-2（４・５月）'!O59&amp;'別紙様式3-2（４・５月）'!P59&amp;'別紙様式3-2（４・５月）'!Q59&amp;"から"&amp;O57)</f>
        <v/>
      </c>
      <c r="AG57" s="435" t="str">
        <f>IF(OR(W57="",W57="―"),"",'別紙様式3-2（４・５月）'!O59&amp;'別紙様式3-2（４・５月）'!P59&amp;'別紙様式3-2（４・５月）'!Q59&amp;"から"&amp;W57)</f>
        <v/>
      </c>
      <c r="AH57" s="395"/>
      <c r="AI57" s="395"/>
      <c r="AJ57" s="395"/>
      <c r="AK57" s="395"/>
      <c r="AL57" s="395"/>
      <c r="AM57" s="395"/>
      <c r="AN57" s="395"/>
      <c r="AO57" s="395"/>
    </row>
    <row r="58" spans="1:41" customFormat="1" ht="24.9" customHeight="1">
      <c r="A58" s="436">
        <v>45</v>
      </c>
      <c r="B58" s="923" t="str">
        <f>IF(基本情報入力シート!C97="","",基本情報入力シート!C97)</f>
        <v/>
      </c>
      <c r="C58" s="924"/>
      <c r="D58" s="924"/>
      <c r="E58" s="924"/>
      <c r="F58" s="924"/>
      <c r="G58" s="924"/>
      <c r="H58" s="924"/>
      <c r="I58" s="925"/>
      <c r="J58" s="421" t="str">
        <f>IF(基本情報入力シート!M97="","",基本情報入力シート!M97)</f>
        <v/>
      </c>
      <c r="K58" s="422" t="str">
        <f>IF(基本情報入力シート!R97="","",基本情報入力シート!R97)</f>
        <v/>
      </c>
      <c r="L58" s="422" t="str">
        <f>IF(基本情報入力シート!W97="","",基本情報入力シート!W97)</f>
        <v/>
      </c>
      <c r="M58" s="423" t="str">
        <f>IF(基本情報入力シート!X97="","",基本情報入力シート!X97)</f>
        <v/>
      </c>
      <c r="N58" s="424" t="str">
        <f>IF(基本情報入力シート!Y97="","",基本情報入力シート!Y97)</f>
        <v/>
      </c>
      <c r="O58" s="99"/>
      <c r="P58" s="1023"/>
      <c r="Q58" s="1024"/>
      <c r="R58" s="463" t="str">
        <f>IFERROR(IF(OR('別紙様式3-2（４・５月）'!R60="",'別紙様式3-2（４・５月）'!Z60="ベア加算"),"",P58*VLOOKUP(N58,【参考】数式用!$AD$2:$AH$27,MATCH(O58,【参考】数式用!$K$4:$N$4,0)+1,0)),"")</f>
        <v/>
      </c>
      <c r="S58" s="120"/>
      <c r="T58" s="1025"/>
      <c r="U58" s="1026"/>
      <c r="V58" s="476" t="str">
        <f>IFERROR(IF(AND('別紙様式3-2（４・５月）'!O60="", O58&lt;&gt;""),P58, P58*VLOOKUP(AF58,【参考】数式用4!$DC$3:$DZ$106,MATCH(N58,【参考】数式用4!$DC$2:$DZ$2,0))),"")</f>
        <v/>
      </c>
      <c r="W58" s="471"/>
      <c r="X58" s="466"/>
      <c r="Y58" s="1012" t="str">
        <f>IFERROR(
     IF(OR('別紙様式3-2（４・５月）'!R60="",'別紙様式3-2（４・５月）'!Z60="ベア加算"),"",
                                            X58*VLOOKUP(N58,【参考】数式用!$AD$2:$AH$27,MATCH(W58,【参考】数式用!$K$4:$N$4,0)+1,0)
      ),"")</f>
        <v/>
      </c>
      <c r="Z58" s="1012"/>
      <c r="AA58" s="120"/>
      <c r="AB58" s="467"/>
      <c r="AC58" s="446" t="str">
        <f>IFERROR(IF(AND('別紙様式3-2（４・５月）'!O60="", W58&lt;&gt;"", W58&lt;&gt;"―"),X58, X58*VLOOKUP(AG58,【参考】数式用4!$DC$3:$DZ$106,MATCH(N58,【参考】数式用4!$DC$2:$DZ$2,0))),"")</f>
        <v/>
      </c>
      <c r="AD58" s="468" t="str">
        <f t="shared" si="2"/>
        <v/>
      </c>
      <c r="AE58" s="418" t="str">
        <f t="shared" si="3"/>
        <v/>
      </c>
      <c r="AF58" s="435" t="str">
        <f>IF(O58="","",'別紙様式3-2（４・５月）'!O60&amp;'別紙様式3-2（４・５月）'!P60&amp;'別紙様式3-2（４・５月）'!Q60&amp;"から"&amp;O58)</f>
        <v/>
      </c>
      <c r="AG58" s="435" t="str">
        <f>IF(OR(W58="",W58="―"),"",'別紙様式3-2（４・５月）'!O60&amp;'別紙様式3-2（４・５月）'!P60&amp;'別紙様式3-2（４・５月）'!Q60&amp;"から"&amp;W58)</f>
        <v/>
      </c>
      <c r="AH58" s="395"/>
      <c r="AI58" s="395"/>
      <c r="AJ58" s="395"/>
      <c r="AK58" s="395"/>
      <c r="AL58" s="395"/>
      <c r="AM58" s="395"/>
      <c r="AN58" s="395"/>
      <c r="AO58" s="395"/>
    </row>
    <row r="59" spans="1:41" customFormat="1" ht="24.9" customHeight="1">
      <c r="A59" s="436">
        <v>46</v>
      </c>
      <c r="B59" s="923" t="str">
        <f>IF(基本情報入力シート!C98="","",基本情報入力シート!C98)</f>
        <v/>
      </c>
      <c r="C59" s="924"/>
      <c r="D59" s="924"/>
      <c r="E59" s="924"/>
      <c r="F59" s="924"/>
      <c r="G59" s="924"/>
      <c r="H59" s="924"/>
      <c r="I59" s="925"/>
      <c r="J59" s="421" t="str">
        <f>IF(基本情報入力シート!M98="","",基本情報入力シート!M98)</f>
        <v/>
      </c>
      <c r="K59" s="422" t="str">
        <f>IF(基本情報入力シート!R98="","",基本情報入力シート!R98)</f>
        <v/>
      </c>
      <c r="L59" s="422" t="str">
        <f>IF(基本情報入力シート!W98="","",基本情報入力シート!W98)</f>
        <v/>
      </c>
      <c r="M59" s="423" t="str">
        <f>IF(基本情報入力シート!X98="","",基本情報入力シート!X98)</f>
        <v/>
      </c>
      <c r="N59" s="424" t="str">
        <f>IF(基本情報入力シート!Y98="","",基本情報入力シート!Y98)</f>
        <v/>
      </c>
      <c r="O59" s="99"/>
      <c r="P59" s="1023"/>
      <c r="Q59" s="1024"/>
      <c r="R59" s="463" t="str">
        <f>IFERROR(IF(OR('別紙様式3-2（４・５月）'!R61="",'別紙様式3-2（４・５月）'!Z61="ベア加算"),"",P59*VLOOKUP(N59,【参考】数式用!$AD$2:$AH$27,MATCH(O59,【参考】数式用!$K$4:$N$4,0)+1,0)),"")</f>
        <v/>
      </c>
      <c r="S59" s="120"/>
      <c r="T59" s="1025"/>
      <c r="U59" s="1026"/>
      <c r="V59" s="476" t="str">
        <f>IFERROR(IF(AND('別紙様式3-2（４・５月）'!O61="", O59&lt;&gt;""),P59, P59*VLOOKUP(AF59,【参考】数式用4!$DC$3:$DZ$106,MATCH(N59,【参考】数式用4!$DC$2:$DZ$2,0))),"")</f>
        <v/>
      </c>
      <c r="W59" s="471"/>
      <c r="X59" s="466"/>
      <c r="Y59" s="1012" t="str">
        <f>IFERROR(
     IF(OR('別紙様式3-2（４・５月）'!R61="",'別紙様式3-2（４・５月）'!Z61="ベア加算"),"",
                                            X59*VLOOKUP(N59,【参考】数式用!$AD$2:$AH$27,MATCH(W59,【参考】数式用!$K$4:$N$4,0)+1,0)
      ),"")</f>
        <v/>
      </c>
      <c r="Z59" s="1012"/>
      <c r="AA59" s="120"/>
      <c r="AB59" s="467"/>
      <c r="AC59" s="446" t="str">
        <f>IFERROR(IF(AND('別紙様式3-2（４・５月）'!O61="", W59&lt;&gt;"", W59&lt;&gt;"―"),X59, X59*VLOOKUP(AG59,【参考】数式用4!$DC$3:$DZ$106,MATCH(N59,【参考】数式用4!$DC$2:$DZ$2,0))),"")</f>
        <v/>
      </c>
      <c r="AD59" s="468" t="str">
        <f t="shared" si="2"/>
        <v/>
      </c>
      <c r="AE59" s="418" t="str">
        <f t="shared" si="3"/>
        <v/>
      </c>
      <c r="AF59" s="435" t="str">
        <f>IF(O59="","",'別紙様式3-2（４・５月）'!O61&amp;'別紙様式3-2（４・５月）'!P61&amp;'別紙様式3-2（４・５月）'!Q61&amp;"から"&amp;O59)</f>
        <v/>
      </c>
      <c r="AG59" s="435" t="str">
        <f>IF(OR(W59="",W59="―"),"",'別紙様式3-2（４・５月）'!O61&amp;'別紙様式3-2（４・５月）'!P61&amp;'別紙様式3-2（４・５月）'!Q61&amp;"から"&amp;W59)</f>
        <v/>
      </c>
      <c r="AH59" s="395"/>
      <c r="AI59" s="395"/>
      <c r="AJ59" s="395"/>
      <c r="AK59" s="395"/>
      <c r="AL59" s="395"/>
      <c r="AM59" s="395"/>
      <c r="AN59" s="395"/>
      <c r="AO59" s="395"/>
    </row>
    <row r="60" spans="1:41" customFormat="1" ht="24.9" customHeight="1">
      <c r="A60" s="436">
        <v>47</v>
      </c>
      <c r="B60" s="923" t="str">
        <f>IF(基本情報入力シート!C99="","",基本情報入力シート!C99)</f>
        <v/>
      </c>
      <c r="C60" s="924"/>
      <c r="D60" s="924"/>
      <c r="E60" s="924"/>
      <c r="F60" s="924"/>
      <c r="G60" s="924"/>
      <c r="H60" s="924"/>
      <c r="I60" s="925"/>
      <c r="J60" s="421" t="str">
        <f>IF(基本情報入力シート!M99="","",基本情報入力シート!M99)</f>
        <v/>
      </c>
      <c r="K60" s="422" t="str">
        <f>IF(基本情報入力シート!R99="","",基本情報入力シート!R99)</f>
        <v/>
      </c>
      <c r="L60" s="422" t="str">
        <f>IF(基本情報入力シート!W99="","",基本情報入力シート!W99)</f>
        <v/>
      </c>
      <c r="M60" s="423" t="str">
        <f>IF(基本情報入力シート!X99="","",基本情報入力シート!X99)</f>
        <v/>
      </c>
      <c r="N60" s="424" t="str">
        <f>IF(基本情報入力シート!Y99="","",基本情報入力シート!Y99)</f>
        <v/>
      </c>
      <c r="O60" s="99"/>
      <c r="P60" s="1023"/>
      <c r="Q60" s="1024"/>
      <c r="R60" s="463" t="str">
        <f>IFERROR(IF(OR('別紙様式3-2（４・５月）'!R62="",'別紙様式3-2（４・５月）'!Z62="ベア加算"),"",P60*VLOOKUP(N60,【参考】数式用!$AD$2:$AH$27,MATCH(O60,【参考】数式用!$K$4:$N$4,0)+1,0)),"")</f>
        <v/>
      </c>
      <c r="S60" s="120"/>
      <c r="T60" s="1025"/>
      <c r="U60" s="1026"/>
      <c r="V60" s="476" t="str">
        <f>IFERROR(IF(AND('別紙様式3-2（４・５月）'!O62="", O60&lt;&gt;""),P60, P60*VLOOKUP(AF60,【参考】数式用4!$DC$3:$DZ$106,MATCH(N60,【参考】数式用4!$DC$2:$DZ$2,0))),"")</f>
        <v/>
      </c>
      <c r="W60" s="471"/>
      <c r="X60" s="466"/>
      <c r="Y60" s="1012" t="str">
        <f>IFERROR(
     IF(OR('別紙様式3-2（４・５月）'!R62="",'別紙様式3-2（４・５月）'!Z62="ベア加算"),"",
                                            X60*VLOOKUP(N60,【参考】数式用!$AD$2:$AH$27,MATCH(W60,【参考】数式用!$K$4:$N$4,0)+1,0)
      ),"")</f>
        <v/>
      </c>
      <c r="Z60" s="1012"/>
      <c r="AA60" s="120"/>
      <c r="AB60" s="467"/>
      <c r="AC60" s="446" t="str">
        <f>IFERROR(IF(AND('別紙様式3-2（４・５月）'!O62="", W60&lt;&gt;"", W60&lt;&gt;"―"),X60, X60*VLOOKUP(AG60,【参考】数式用4!$DC$3:$DZ$106,MATCH(N60,【参考】数式用4!$DC$2:$DZ$2,0))),"")</f>
        <v/>
      </c>
      <c r="AD60" s="468" t="str">
        <f t="shared" si="2"/>
        <v/>
      </c>
      <c r="AE60" s="418" t="str">
        <f t="shared" si="3"/>
        <v/>
      </c>
      <c r="AF60" s="435" t="str">
        <f>IF(O60="","",'別紙様式3-2（４・５月）'!O62&amp;'別紙様式3-2（４・５月）'!P62&amp;'別紙様式3-2（４・５月）'!Q62&amp;"から"&amp;O60)</f>
        <v/>
      </c>
      <c r="AG60" s="435" t="str">
        <f>IF(OR(W60="",W60="―"),"",'別紙様式3-2（４・５月）'!O62&amp;'別紙様式3-2（４・５月）'!P62&amp;'別紙様式3-2（４・５月）'!Q62&amp;"から"&amp;W60)</f>
        <v/>
      </c>
      <c r="AH60" s="395"/>
      <c r="AI60" s="395"/>
      <c r="AJ60" s="395"/>
      <c r="AK60" s="395"/>
      <c r="AL60" s="395"/>
      <c r="AM60" s="395"/>
      <c r="AN60" s="395"/>
      <c r="AO60" s="395"/>
    </row>
    <row r="61" spans="1:41" customFormat="1" ht="24.9" customHeight="1">
      <c r="A61" s="436">
        <v>48</v>
      </c>
      <c r="B61" s="923" t="str">
        <f>IF(基本情報入力シート!C100="","",基本情報入力シート!C100)</f>
        <v/>
      </c>
      <c r="C61" s="924"/>
      <c r="D61" s="924"/>
      <c r="E61" s="924"/>
      <c r="F61" s="924"/>
      <c r="G61" s="924"/>
      <c r="H61" s="924"/>
      <c r="I61" s="925"/>
      <c r="J61" s="421" t="str">
        <f>IF(基本情報入力シート!M100="","",基本情報入力シート!M100)</f>
        <v/>
      </c>
      <c r="K61" s="422" t="str">
        <f>IF(基本情報入力シート!R100="","",基本情報入力シート!R100)</f>
        <v/>
      </c>
      <c r="L61" s="422" t="str">
        <f>IF(基本情報入力シート!W100="","",基本情報入力シート!W100)</f>
        <v/>
      </c>
      <c r="M61" s="423" t="str">
        <f>IF(基本情報入力シート!X100="","",基本情報入力シート!X100)</f>
        <v/>
      </c>
      <c r="N61" s="424" t="str">
        <f>IF(基本情報入力シート!Y100="","",基本情報入力シート!Y100)</f>
        <v/>
      </c>
      <c r="O61" s="99"/>
      <c r="P61" s="1023"/>
      <c r="Q61" s="1024"/>
      <c r="R61" s="463" t="str">
        <f>IFERROR(IF(OR('別紙様式3-2（４・５月）'!R63="",'別紙様式3-2（４・５月）'!Z63="ベア加算"),"",P61*VLOOKUP(N61,【参考】数式用!$AD$2:$AH$27,MATCH(O61,【参考】数式用!$K$4:$N$4,0)+1,0)),"")</f>
        <v/>
      </c>
      <c r="S61" s="120"/>
      <c r="T61" s="1025"/>
      <c r="U61" s="1026"/>
      <c r="V61" s="476" t="str">
        <f>IFERROR(IF(AND('別紙様式3-2（４・５月）'!O63="", O61&lt;&gt;""),P61, P61*VLOOKUP(AF61,【参考】数式用4!$DC$3:$DZ$106,MATCH(N61,【参考】数式用4!$DC$2:$DZ$2,0))),"")</f>
        <v/>
      </c>
      <c r="W61" s="471"/>
      <c r="X61" s="466"/>
      <c r="Y61" s="1012" t="str">
        <f>IFERROR(
     IF(OR('別紙様式3-2（４・５月）'!R63="",'別紙様式3-2（４・５月）'!Z63="ベア加算"),"",
                                            X61*VLOOKUP(N61,【参考】数式用!$AD$2:$AH$27,MATCH(W61,【参考】数式用!$K$4:$N$4,0)+1,0)
      ),"")</f>
        <v/>
      </c>
      <c r="Z61" s="1012"/>
      <c r="AA61" s="120"/>
      <c r="AB61" s="467"/>
      <c r="AC61" s="446" t="str">
        <f>IFERROR(IF(AND('別紙様式3-2（４・５月）'!O63="", W61&lt;&gt;"", W61&lt;&gt;"―"),X61, X61*VLOOKUP(AG61,【参考】数式用4!$DC$3:$DZ$106,MATCH(N61,【参考】数式用4!$DC$2:$DZ$2,0))),"")</f>
        <v/>
      </c>
      <c r="AD61" s="468" t="str">
        <f t="shared" si="2"/>
        <v/>
      </c>
      <c r="AE61" s="418" t="str">
        <f t="shared" si="3"/>
        <v/>
      </c>
      <c r="AF61" s="435" t="str">
        <f>IF(O61="","",'別紙様式3-2（４・５月）'!O63&amp;'別紙様式3-2（４・５月）'!P63&amp;'別紙様式3-2（４・５月）'!Q63&amp;"から"&amp;O61)</f>
        <v/>
      </c>
      <c r="AG61" s="435" t="str">
        <f>IF(OR(W61="",W61="―"),"",'別紙様式3-2（４・５月）'!O63&amp;'別紙様式3-2（４・５月）'!P63&amp;'別紙様式3-2（４・５月）'!Q63&amp;"から"&amp;W61)</f>
        <v/>
      </c>
      <c r="AH61" s="395"/>
      <c r="AI61" s="395"/>
      <c r="AJ61" s="395"/>
      <c r="AK61" s="395"/>
      <c r="AL61" s="395"/>
      <c r="AM61" s="395"/>
      <c r="AN61" s="395"/>
      <c r="AO61" s="395"/>
    </row>
    <row r="62" spans="1:41" customFormat="1" ht="24.9" customHeight="1">
      <c r="A62" s="436">
        <v>49</v>
      </c>
      <c r="B62" s="923" t="str">
        <f>IF(基本情報入力シート!C101="","",基本情報入力シート!C101)</f>
        <v/>
      </c>
      <c r="C62" s="924"/>
      <c r="D62" s="924"/>
      <c r="E62" s="924"/>
      <c r="F62" s="924"/>
      <c r="G62" s="924"/>
      <c r="H62" s="924"/>
      <c r="I62" s="925"/>
      <c r="J62" s="421" t="str">
        <f>IF(基本情報入力シート!M101="","",基本情報入力シート!M101)</f>
        <v/>
      </c>
      <c r="K62" s="422" t="str">
        <f>IF(基本情報入力シート!R101="","",基本情報入力シート!R101)</f>
        <v/>
      </c>
      <c r="L62" s="422" t="str">
        <f>IF(基本情報入力シート!W101="","",基本情報入力シート!W101)</f>
        <v/>
      </c>
      <c r="M62" s="423" t="str">
        <f>IF(基本情報入力シート!X101="","",基本情報入力シート!X101)</f>
        <v/>
      </c>
      <c r="N62" s="424" t="str">
        <f>IF(基本情報入力シート!Y101="","",基本情報入力シート!Y101)</f>
        <v/>
      </c>
      <c r="O62" s="99"/>
      <c r="P62" s="1023"/>
      <c r="Q62" s="1024"/>
      <c r="R62" s="463" t="str">
        <f>IFERROR(IF(OR('別紙様式3-2（４・５月）'!R64="",'別紙様式3-2（４・５月）'!Z64="ベア加算"),"",P62*VLOOKUP(N62,【参考】数式用!$AD$2:$AH$27,MATCH(O62,【参考】数式用!$K$4:$N$4,0)+1,0)),"")</f>
        <v/>
      </c>
      <c r="S62" s="120"/>
      <c r="T62" s="1025"/>
      <c r="U62" s="1026"/>
      <c r="V62" s="476" t="str">
        <f>IFERROR(IF(AND('別紙様式3-2（４・５月）'!O64="", O62&lt;&gt;""),P62, P62*VLOOKUP(AF62,【参考】数式用4!$DC$3:$DZ$106,MATCH(N62,【参考】数式用4!$DC$2:$DZ$2,0))),"")</f>
        <v/>
      </c>
      <c r="W62" s="471"/>
      <c r="X62" s="466"/>
      <c r="Y62" s="1012" t="str">
        <f>IFERROR(
     IF(OR('別紙様式3-2（４・５月）'!R64="",'別紙様式3-2（４・５月）'!Z64="ベア加算"),"",
                                            X62*VLOOKUP(N62,【参考】数式用!$AD$2:$AH$27,MATCH(W62,【参考】数式用!$K$4:$N$4,0)+1,0)
      ),"")</f>
        <v/>
      </c>
      <c r="Z62" s="1012"/>
      <c r="AA62" s="120"/>
      <c r="AB62" s="467"/>
      <c r="AC62" s="446" t="str">
        <f>IFERROR(IF(AND('別紙様式3-2（４・５月）'!O64="", W62&lt;&gt;"", W62&lt;&gt;"―"),X62, X62*VLOOKUP(AG62,【参考】数式用4!$DC$3:$DZ$106,MATCH(N62,【参考】数式用4!$DC$2:$DZ$2,0))),"")</f>
        <v/>
      </c>
      <c r="AD62" s="468" t="str">
        <f t="shared" si="2"/>
        <v/>
      </c>
      <c r="AE62" s="418" t="str">
        <f t="shared" si="3"/>
        <v/>
      </c>
      <c r="AF62" s="435" t="str">
        <f>IF(O62="","",'別紙様式3-2（４・５月）'!O64&amp;'別紙様式3-2（４・５月）'!P64&amp;'別紙様式3-2（４・５月）'!Q64&amp;"から"&amp;O62)</f>
        <v/>
      </c>
      <c r="AG62" s="435" t="str">
        <f>IF(OR(W62="",W62="―"),"",'別紙様式3-2（４・５月）'!O64&amp;'別紙様式3-2（４・５月）'!P64&amp;'別紙様式3-2（４・５月）'!Q64&amp;"から"&amp;W62)</f>
        <v/>
      </c>
      <c r="AH62" s="395"/>
      <c r="AI62" s="395"/>
      <c r="AJ62" s="395"/>
      <c r="AK62" s="395"/>
      <c r="AL62" s="395"/>
      <c r="AM62" s="395"/>
      <c r="AN62" s="395"/>
      <c r="AO62" s="395"/>
    </row>
    <row r="63" spans="1:41" customFormat="1" ht="24.9" customHeight="1">
      <c r="A63" s="436">
        <v>50</v>
      </c>
      <c r="B63" s="923" t="str">
        <f>IF(基本情報入力シート!C102="","",基本情報入力シート!C102)</f>
        <v/>
      </c>
      <c r="C63" s="924"/>
      <c r="D63" s="924"/>
      <c r="E63" s="924"/>
      <c r="F63" s="924"/>
      <c r="G63" s="924"/>
      <c r="H63" s="924"/>
      <c r="I63" s="925"/>
      <c r="J63" s="421" t="str">
        <f>IF(基本情報入力シート!M102="","",基本情報入力シート!M102)</f>
        <v/>
      </c>
      <c r="K63" s="422" t="str">
        <f>IF(基本情報入力シート!R102="","",基本情報入力シート!R102)</f>
        <v/>
      </c>
      <c r="L63" s="422" t="str">
        <f>IF(基本情報入力シート!W102="","",基本情報入力シート!W102)</f>
        <v/>
      </c>
      <c r="M63" s="423" t="str">
        <f>IF(基本情報入力シート!X102="","",基本情報入力シート!X102)</f>
        <v/>
      </c>
      <c r="N63" s="424" t="str">
        <f>IF(基本情報入力シート!Y102="","",基本情報入力シート!Y102)</f>
        <v/>
      </c>
      <c r="O63" s="99"/>
      <c r="P63" s="1023"/>
      <c r="Q63" s="1024"/>
      <c r="R63" s="463" t="str">
        <f>IFERROR(IF(OR('別紙様式3-2（４・５月）'!R65="",'別紙様式3-2（４・５月）'!Z65="ベア加算"),"",P63*VLOOKUP(N63,【参考】数式用!$AD$2:$AH$27,MATCH(O63,【参考】数式用!$K$4:$N$4,0)+1,0)),"")</f>
        <v/>
      </c>
      <c r="S63" s="120"/>
      <c r="T63" s="1025"/>
      <c r="U63" s="1026"/>
      <c r="V63" s="476" t="str">
        <f>IFERROR(IF(AND('別紙様式3-2（４・５月）'!O65="", O63&lt;&gt;""),P63, P63*VLOOKUP(AF63,【参考】数式用4!$DC$3:$DZ$106,MATCH(N63,【参考】数式用4!$DC$2:$DZ$2,0))),"")</f>
        <v/>
      </c>
      <c r="W63" s="471"/>
      <c r="X63" s="466"/>
      <c r="Y63" s="1012" t="str">
        <f>IFERROR(
     IF(OR('別紙様式3-2（４・５月）'!R65="",'別紙様式3-2（４・５月）'!Z65="ベア加算"),"",
                                            X63*VLOOKUP(N63,【参考】数式用!$AD$2:$AH$27,MATCH(W63,【参考】数式用!$K$4:$N$4,0)+1,0)
      ),"")</f>
        <v/>
      </c>
      <c r="Z63" s="1012"/>
      <c r="AA63" s="120"/>
      <c r="AB63" s="467"/>
      <c r="AC63" s="446" t="str">
        <f>IFERROR(IF(AND('別紙様式3-2（４・５月）'!O65="", W63&lt;&gt;"", W63&lt;&gt;"―"),X63, X63*VLOOKUP(AG63,【参考】数式用4!$DC$3:$DZ$106,MATCH(N63,【参考】数式用4!$DC$2:$DZ$2,0))),"")</f>
        <v/>
      </c>
      <c r="AD63" s="468" t="str">
        <f t="shared" si="2"/>
        <v/>
      </c>
      <c r="AE63" s="418" t="str">
        <f t="shared" si="3"/>
        <v/>
      </c>
      <c r="AF63" s="435" t="str">
        <f>IF(O63="","",'別紙様式3-2（４・５月）'!O65&amp;'別紙様式3-2（４・５月）'!P65&amp;'別紙様式3-2（４・５月）'!Q65&amp;"から"&amp;O63)</f>
        <v/>
      </c>
      <c r="AG63" s="435" t="str">
        <f>IF(OR(W63="",W63="―"),"",'別紙様式3-2（４・５月）'!O65&amp;'別紙様式3-2（４・５月）'!P65&amp;'別紙様式3-2（４・５月）'!Q65&amp;"から"&amp;W63)</f>
        <v/>
      </c>
      <c r="AH63" s="395"/>
      <c r="AI63" s="395"/>
      <c r="AJ63" s="395"/>
      <c r="AK63" s="395"/>
      <c r="AL63" s="395"/>
      <c r="AM63" s="395"/>
      <c r="AN63" s="395"/>
      <c r="AO63" s="395"/>
    </row>
    <row r="64" spans="1:41" customFormat="1" ht="24.9" customHeight="1">
      <c r="A64" s="436">
        <v>51</v>
      </c>
      <c r="B64" s="923" t="str">
        <f>IF(基本情報入力シート!C103="","",基本情報入力シート!C103)</f>
        <v/>
      </c>
      <c r="C64" s="924"/>
      <c r="D64" s="924"/>
      <c r="E64" s="924"/>
      <c r="F64" s="924"/>
      <c r="G64" s="924"/>
      <c r="H64" s="924"/>
      <c r="I64" s="925"/>
      <c r="J64" s="421" t="str">
        <f>IF(基本情報入力シート!M103="","",基本情報入力シート!M103)</f>
        <v/>
      </c>
      <c r="K64" s="422" t="str">
        <f>IF(基本情報入力シート!R103="","",基本情報入力シート!R103)</f>
        <v/>
      </c>
      <c r="L64" s="422" t="str">
        <f>IF(基本情報入力シート!W103="","",基本情報入力シート!W103)</f>
        <v/>
      </c>
      <c r="M64" s="423" t="str">
        <f>IF(基本情報入力シート!X103="","",基本情報入力シート!X103)</f>
        <v/>
      </c>
      <c r="N64" s="424" t="str">
        <f>IF(基本情報入力シート!Y103="","",基本情報入力シート!Y103)</f>
        <v/>
      </c>
      <c r="O64" s="99"/>
      <c r="P64" s="1023"/>
      <c r="Q64" s="1024"/>
      <c r="R64" s="463" t="str">
        <f>IFERROR(IF(OR('別紙様式3-2（４・５月）'!R66="",'別紙様式3-2（４・５月）'!Z66="ベア加算"),"",P64*VLOOKUP(N64,【参考】数式用!$AD$2:$AH$27,MATCH(O64,【参考】数式用!$K$4:$N$4,0)+1,0)),"")</f>
        <v/>
      </c>
      <c r="S64" s="120"/>
      <c r="T64" s="1025"/>
      <c r="U64" s="1026"/>
      <c r="V64" s="476" t="str">
        <f>IFERROR(IF(AND('別紙様式3-2（４・５月）'!O66="", O64&lt;&gt;""),P64, P64*VLOOKUP(AF64,【参考】数式用4!$DC$3:$DZ$106,MATCH(N64,【参考】数式用4!$DC$2:$DZ$2,0))),"")</f>
        <v/>
      </c>
      <c r="W64" s="471"/>
      <c r="X64" s="466"/>
      <c r="Y64" s="1012" t="str">
        <f>IFERROR(
     IF(OR('別紙様式3-2（４・５月）'!R66="",'別紙様式3-2（４・５月）'!Z66="ベア加算"),"",
                                            X64*VLOOKUP(N64,【参考】数式用!$AD$2:$AH$27,MATCH(W64,【参考】数式用!$K$4:$N$4,0)+1,0)
      ),"")</f>
        <v/>
      </c>
      <c r="Z64" s="1012"/>
      <c r="AA64" s="120"/>
      <c r="AB64" s="467"/>
      <c r="AC64" s="446" t="str">
        <f>IFERROR(IF(AND('別紙様式3-2（４・５月）'!O66="", W64&lt;&gt;"", W64&lt;&gt;"―"),X64, X64*VLOOKUP(AG64,【参考】数式用4!$DC$3:$DZ$106,MATCH(N64,【参考】数式用4!$DC$2:$DZ$2,0))),"")</f>
        <v/>
      </c>
      <c r="AD64" s="468" t="str">
        <f t="shared" si="2"/>
        <v/>
      </c>
      <c r="AE64" s="418" t="str">
        <f t="shared" si="3"/>
        <v/>
      </c>
      <c r="AF64" s="435" t="str">
        <f>IF(O64="","",'別紙様式3-2（４・５月）'!O66&amp;'別紙様式3-2（４・５月）'!P66&amp;'別紙様式3-2（４・５月）'!Q66&amp;"から"&amp;O64)</f>
        <v/>
      </c>
      <c r="AG64" s="435" t="str">
        <f>IF(OR(W64="",W64="―"),"",'別紙様式3-2（４・５月）'!O66&amp;'別紙様式3-2（４・５月）'!P66&amp;'別紙様式3-2（４・５月）'!Q66&amp;"から"&amp;W64)</f>
        <v/>
      </c>
      <c r="AH64" s="395"/>
      <c r="AI64" s="395"/>
      <c r="AJ64" s="395"/>
      <c r="AK64" s="395"/>
      <c r="AL64" s="395"/>
      <c r="AM64" s="395"/>
      <c r="AN64" s="395"/>
      <c r="AO64" s="395"/>
    </row>
    <row r="65" spans="1:41" customFormat="1" ht="24.9" customHeight="1">
      <c r="A65" s="436">
        <v>52</v>
      </c>
      <c r="B65" s="923" t="str">
        <f>IF(基本情報入力シート!C104="","",基本情報入力シート!C104)</f>
        <v/>
      </c>
      <c r="C65" s="924"/>
      <c r="D65" s="924"/>
      <c r="E65" s="924"/>
      <c r="F65" s="924"/>
      <c r="G65" s="924"/>
      <c r="H65" s="924"/>
      <c r="I65" s="925"/>
      <c r="J65" s="421" t="str">
        <f>IF(基本情報入力シート!M104="","",基本情報入力シート!M104)</f>
        <v/>
      </c>
      <c r="K65" s="422" t="str">
        <f>IF(基本情報入力シート!R104="","",基本情報入力シート!R104)</f>
        <v/>
      </c>
      <c r="L65" s="422" t="str">
        <f>IF(基本情報入力シート!W104="","",基本情報入力シート!W104)</f>
        <v/>
      </c>
      <c r="M65" s="423" t="str">
        <f>IF(基本情報入力シート!X104="","",基本情報入力シート!X104)</f>
        <v/>
      </c>
      <c r="N65" s="424" t="str">
        <f>IF(基本情報入力シート!Y104="","",基本情報入力シート!Y104)</f>
        <v/>
      </c>
      <c r="O65" s="99"/>
      <c r="P65" s="1023"/>
      <c r="Q65" s="1024"/>
      <c r="R65" s="463" t="str">
        <f>IFERROR(IF(OR('別紙様式3-2（４・５月）'!R67="",'別紙様式3-2（４・５月）'!Z67="ベア加算"),"",P65*VLOOKUP(N65,【参考】数式用!$AD$2:$AH$27,MATCH(O65,【参考】数式用!$K$4:$N$4,0)+1,0)),"")</f>
        <v/>
      </c>
      <c r="S65" s="120"/>
      <c r="T65" s="1025"/>
      <c r="U65" s="1026"/>
      <c r="V65" s="476" t="str">
        <f>IFERROR(IF(AND('別紙様式3-2（４・５月）'!O67="", O65&lt;&gt;""),P65, P65*VLOOKUP(AF65,【参考】数式用4!$DC$3:$DZ$106,MATCH(N65,【参考】数式用4!$DC$2:$DZ$2,0))),"")</f>
        <v/>
      </c>
      <c r="W65" s="471"/>
      <c r="X65" s="466"/>
      <c r="Y65" s="1012" t="str">
        <f>IFERROR(
     IF(OR('別紙様式3-2（４・５月）'!R67="",'別紙様式3-2（４・５月）'!Z67="ベア加算"),"",
                                            X65*VLOOKUP(N65,【参考】数式用!$AD$2:$AH$27,MATCH(W65,【参考】数式用!$K$4:$N$4,0)+1,0)
      ),"")</f>
        <v/>
      </c>
      <c r="Z65" s="1012"/>
      <c r="AA65" s="120"/>
      <c r="AB65" s="467"/>
      <c r="AC65" s="446" t="str">
        <f>IFERROR(IF(AND('別紙様式3-2（４・５月）'!O67="", W65&lt;&gt;"", W65&lt;&gt;"―"),X65, X65*VLOOKUP(AG65,【参考】数式用4!$DC$3:$DZ$106,MATCH(N65,【参考】数式用4!$DC$2:$DZ$2,0))),"")</f>
        <v/>
      </c>
      <c r="AD65" s="468" t="str">
        <f t="shared" si="2"/>
        <v/>
      </c>
      <c r="AE65" s="418" t="str">
        <f t="shared" si="3"/>
        <v/>
      </c>
      <c r="AF65" s="435" t="str">
        <f>IF(O65="","",'別紙様式3-2（４・５月）'!O67&amp;'別紙様式3-2（４・５月）'!P67&amp;'別紙様式3-2（４・５月）'!Q67&amp;"から"&amp;O65)</f>
        <v/>
      </c>
      <c r="AG65" s="435" t="str">
        <f>IF(OR(W65="",W65="―"),"",'別紙様式3-2（４・５月）'!O67&amp;'別紙様式3-2（４・５月）'!P67&amp;'別紙様式3-2（４・５月）'!Q67&amp;"から"&amp;W65)</f>
        <v/>
      </c>
      <c r="AH65" s="395"/>
      <c r="AI65" s="395"/>
      <c r="AJ65" s="395"/>
      <c r="AK65" s="395"/>
      <c r="AL65" s="395"/>
      <c r="AM65" s="395"/>
      <c r="AN65" s="395"/>
      <c r="AO65" s="395"/>
    </row>
    <row r="66" spans="1:41" customFormat="1" ht="24.9" customHeight="1">
      <c r="A66" s="436">
        <v>53</v>
      </c>
      <c r="B66" s="923" t="str">
        <f>IF(基本情報入力シート!C105="","",基本情報入力シート!C105)</f>
        <v/>
      </c>
      <c r="C66" s="924"/>
      <c r="D66" s="924"/>
      <c r="E66" s="924"/>
      <c r="F66" s="924"/>
      <c r="G66" s="924"/>
      <c r="H66" s="924"/>
      <c r="I66" s="925"/>
      <c r="J66" s="421" t="str">
        <f>IF(基本情報入力シート!M105="","",基本情報入力シート!M105)</f>
        <v/>
      </c>
      <c r="K66" s="422" t="str">
        <f>IF(基本情報入力シート!R105="","",基本情報入力シート!R105)</f>
        <v/>
      </c>
      <c r="L66" s="422" t="str">
        <f>IF(基本情報入力シート!W105="","",基本情報入力シート!W105)</f>
        <v/>
      </c>
      <c r="M66" s="423" t="str">
        <f>IF(基本情報入力シート!X105="","",基本情報入力シート!X105)</f>
        <v/>
      </c>
      <c r="N66" s="424" t="str">
        <f>IF(基本情報入力シート!Y105="","",基本情報入力シート!Y105)</f>
        <v/>
      </c>
      <c r="O66" s="99"/>
      <c r="P66" s="1023"/>
      <c r="Q66" s="1024"/>
      <c r="R66" s="463" t="str">
        <f>IFERROR(IF(OR('別紙様式3-2（４・５月）'!R68="",'別紙様式3-2（４・５月）'!Z68="ベア加算"),"",P66*VLOOKUP(N66,【参考】数式用!$AD$2:$AH$27,MATCH(O66,【参考】数式用!$K$4:$N$4,0)+1,0)),"")</f>
        <v/>
      </c>
      <c r="S66" s="120"/>
      <c r="T66" s="1025"/>
      <c r="U66" s="1026"/>
      <c r="V66" s="476" t="str">
        <f>IFERROR(IF(AND('別紙様式3-2（４・５月）'!O68="", O66&lt;&gt;""),P66, P66*VLOOKUP(AF66,【参考】数式用4!$DC$3:$DZ$106,MATCH(N66,【参考】数式用4!$DC$2:$DZ$2,0))),"")</f>
        <v/>
      </c>
      <c r="W66" s="471"/>
      <c r="X66" s="466"/>
      <c r="Y66" s="1012" t="str">
        <f>IFERROR(
     IF(OR('別紙様式3-2（４・５月）'!R68="",'別紙様式3-2（４・５月）'!Z68="ベア加算"),"",
                                            X66*VLOOKUP(N66,【参考】数式用!$AD$2:$AH$27,MATCH(W66,【参考】数式用!$K$4:$N$4,0)+1,0)
      ),"")</f>
        <v/>
      </c>
      <c r="Z66" s="1012"/>
      <c r="AA66" s="120"/>
      <c r="AB66" s="467"/>
      <c r="AC66" s="446" t="str">
        <f>IFERROR(IF(AND('別紙様式3-2（４・５月）'!O68="", W66&lt;&gt;"", W66&lt;&gt;"―"),X66, X66*VLOOKUP(AG66,【参考】数式用4!$DC$3:$DZ$106,MATCH(N66,【参考】数式用4!$DC$2:$DZ$2,0))),"")</f>
        <v/>
      </c>
      <c r="AD66" s="468" t="str">
        <f t="shared" si="2"/>
        <v/>
      </c>
      <c r="AE66" s="418" t="str">
        <f t="shared" si="3"/>
        <v/>
      </c>
      <c r="AF66" s="435" t="str">
        <f>IF(O66="","",'別紙様式3-2（４・５月）'!O68&amp;'別紙様式3-2（４・５月）'!P68&amp;'別紙様式3-2（４・５月）'!Q68&amp;"から"&amp;O66)</f>
        <v/>
      </c>
      <c r="AG66" s="435" t="str">
        <f>IF(OR(W66="",W66="―"),"",'別紙様式3-2（４・５月）'!O68&amp;'別紙様式3-2（４・５月）'!P68&amp;'別紙様式3-2（４・５月）'!Q68&amp;"から"&amp;W66)</f>
        <v/>
      </c>
      <c r="AH66" s="395"/>
      <c r="AI66" s="395"/>
      <c r="AJ66" s="395"/>
      <c r="AK66" s="395"/>
      <c r="AL66" s="395"/>
      <c r="AM66" s="395"/>
      <c r="AN66" s="395"/>
      <c r="AO66" s="395"/>
    </row>
    <row r="67" spans="1:41" customFormat="1" ht="24.9" customHeight="1">
      <c r="A67" s="436">
        <v>54</v>
      </c>
      <c r="B67" s="923" t="str">
        <f>IF(基本情報入力シート!C106="","",基本情報入力シート!C106)</f>
        <v/>
      </c>
      <c r="C67" s="924"/>
      <c r="D67" s="924"/>
      <c r="E67" s="924"/>
      <c r="F67" s="924"/>
      <c r="G67" s="924"/>
      <c r="H67" s="924"/>
      <c r="I67" s="925"/>
      <c r="J67" s="421" t="str">
        <f>IF(基本情報入力シート!M106="","",基本情報入力シート!M106)</f>
        <v/>
      </c>
      <c r="K67" s="422" t="str">
        <f>IF(基本情報入力シート!R106="","",基本情報入力シート!R106)</f>
        <v/>
      </c>
      <c r="L67" s="422" t="str">
        <f>IF(基本情報入力シート!W106="","",基本情報入力シート!W106)</f>
        <v/>
      </c>
      <c r="M67" s="423" t="str">
        <f>IF(基本情報入力シート!X106="","",基本情報入力シート!X106)</f>
        <v/>
      </c>
      <c r="N67" s="424" t="str">
        <f>IF(基本情報入力シート!Y106="","",基本情報入力シート!Y106)</f>
        <v/>
      </c>
      <c r="O67" s="99"/>
      <c r="P67" s="1023"/>
      <c r="Q67" s="1024"/>
      <c r="R67" s="463" t="str">
        <f>IFERROR(IF(OR('別紙様式3-2（４・５月）'!R69="",'別紙様式3-2（４・５月）'!Z69="ベア加算"),"",P67*VLOOKUP(N67,【参考】数式用!$AD$2:$AH$27,MATCH(O67,【参考】数式用!$K$4:$N$4,0)+1,0)),"")</f>
        <v/>
      </c>
      <c r="S67" s="120"/>
      <c r="T67" s="1025"/>
      <c r="U67" s="1026"/>
      <c r="V67" s="476" t="str">
        <f>IFERROR(IF(AND('別紙様式3-2（４・５月）'!O69="", O67&lt;&gt;""),P67, P67*VLOOKUP(AF67,【参考】数式用4!$DC$3:$DZ$106,MATCH(N67,【参考】数式用4!$DC$2:$DZ$2,0))),"")</f>
        <v/>
      </c>
      <c r="W67" s="471"/>
      <c r="X67" s="466"/>
      <c r="Y67" s="1012" t="str">
        <f>IFERROR(
     IF(OR('別紙様式3-2（４・５月）'!R69="",'別紙様式3-2（４・５月）'!Z69="ベア加算"),"",
                                            X67*VLOOKUP(N67,【参考】数式用!$AD$2:$AH$27,MATCH(W67,【参考】数式用!$K$4:$N$4,0)+1,0)
      ),"")</f>
        <v/>
      </c>
      <c r="Z67" s="1012"/>
      <c r="AA67" s="120"/>
      <c r="AB67" s="467"/>
      <c r="AC67" s="446" t="str">
        <f>IFERROR(IF(AND('別紙様式3-2（４・５月）'!O69="", W67&lt;&gt;"", W67&lt;&gt;"―"),X67, X67*VLOOKUP(AG67,【参考】数式用4!$DC$3:$DZ$106,MATCH(N67,【参考】数式用4!$DC$2:$DZ$2,0))),"")</f>
        <v/>
      </c>
      <c r="AD67" s="468" t="str">
        <f t="shared" si="2"/>
        <v/>
      </c>
      <c r="AE67" s="418" t="str">
        <f t="shared" si="3"/>
        <v/>
      </c>
      <c r="AF67" s="435" t="str">
        <f>IF(O67="","",'別紙様式3-2（４・５月）'!O69&amp;'別紙様式3-2（４・５月）'!P69&amp;'別紙様式3-2（４・５月）'!Q69&amp;"から"&amp;O67)</f>
        <v/>
      </c>
      <c r="AG67" s="435" t="str">
        <f>IF(OR(W67="",W67="―"),"",'別紙様式3-2（４・５月）'!O69&amp;'別紙様式3-2（４・５月）'!P69&amp;'別紙様式3-2（４・５月）'!Q69&amp;"から"&amp;W67)</f>
        <v/>
      </c>
      <c r="AH67" s="395"/>
      <c r="AI67" s="395"/>
      <c r="AJ67" s="395"/>
      <c r="AK67" s="395"/>
      <c r="AL67" s="395"/>
      <c r="AM67" s="395"/>
      <c r="AN67" s="395"/>
      <c r="AO67" s="395"/>
    </row>
    <row r="68" spans="1:41" customFormat="1" ht="24.9" customHeight="1">
      <c r="A68" s="436">
        <v>55</v>
      </c>
      <c r="B68" s="923" t="str">
        <f>IF(基本情報入力シート!C107="","",基本情報入力シート!C107)</f>
        <v/>
      </c>
      <c r="C68" s="924"/>
      <c r="D68" s="924"/>
      <c r="E68" s="924"/>
      <c r="F68" s="924"/>
      <c r="G68" s="924"/>
      <c r="H68" s="924"/>
      <c r="I68" s="925"/>
      <c r="J68" s="421" t="str">
        <f>IF(基本情報入力シート!M107="","",基本情報入力シート!M107)</f>
        <v/>
      </c>
      <c r="K68" s="422" t="str">
        <f>IF(基本情報入力シート!R107="","",基本情報入力シート!R107)</f>
        <v/>
      </c>
      <c r="L68" s="422" t="str">
        <f>IF(基本情報入力シート!W107="","",基本情報入力シート!W107)</f>
        <v/>
      </c>
      <c r="M68" s="423" t="str">
        <f>IF(基本情報入力シート!X107="","",基本情報入力シート!X107)</f>
        <v/>
      </c>
      <c r="N68" s="424" t="str">
        <f>IF(基本情報入力シート!Y107="","",基本情報入力シート!Y107)</f>
        <v/>
      </c>
      <c r="O68" s="99"/>
      <c r="P68" s="1023"/>
      <c r="Q68" s="1024"/>
      <c r="R68" s="463" t="str">
        <f>IFERROR(IF(OR('別紙様式3-2（４・５月）'!R70="",'別紙様式3-2（４・５月）'!Z70="ベア加算"),"",P68*VLOOKUP(N68,【参考】数式用!$AD$2:$AH$27,MATCH(O68,【参考】数式用!$K$4:$N$4,0)+1,0)),"")</f>
        <v/>
      </c>
      <c r="S68" s="120"/>
      <c r="T68" s="1025"/>
      <c r="U68" s="1026"/>
      <c r="V68" s="476" t="str">
        <f>IFERROR(IF(AND('別紙様式3-2（４・５月）'!O70="", O68&lt;&gt;""),P68, P68*VLOOKUP(AF68,【参考】数式用4!$DC$3:$DZ$106,MATCH(N68,【参考】数式用4!$DC$2:$DZ$2,0))),"")</f>
        <v/>
      </c>
      <c r="W68" s="471"/>
      <c r="X68" s="466"/>
      <c r="Y68" s="1012" t="str">
        <f>IFERROR(
     IF(OR('別紙様式3-2（４・５月）'!R70="",'別紙様式3-2（４・５月）'!Z70="ベア加算"),"",
                                            X68*VLOOKUP(N68,【参考】数式用!$AD$2:$AH$27,MATCH(W68,【参考】数式用!$K$4:$N$4,0)+1,0)
      ),"")</f>
        <v/>
      </c>
      <c r="Z68" s="1012"/>
      <c r="AA68" s="120"/>
      <c r="AB68" s="467"/>
      <c r="AC68" s="446" t="str">
        <f>IFERROR(IF(AND('別紙様式3-2（４・５月）'!O70="", W68&lt;&gt;"", W68&lt;&gt;"―"),X68, X68*VLOOKUP(AG68,【参考】数式用4!$DC$3:$DZ$106,MATCH(N68,【参考】数式用4!$DC$2:$DZ$2,0))),"")</f>
        <v/>
      </c>
      <c r="AD68" s="468" t="str">
        <f t="shared" si="2"/>
        <v/>
      </c>
      <c r="AE68" s="418" t="str">
        <f t="shared" si="3"/>
        <v/>
      </c>
      <c r="AF68" s="435" t="str">
        <f>IF(O68="","",'別紙様式3-2（４・５月）'!O70&amp;'別紙様式3-2（４・５月）'!P70&amp;'別紙様式3-2（４・５月）'!Q70&amp;"から"&amp;O68)</f>
        <v/>
      </c>
      <c r="AG68" s="435" t="str">
        <f>IF(OR(W68="",W68="―"),"",'別紙様式3-2（４・５月）'!O70&amp;'別紙様式3-2（４・５月）'!P70&amp;'別紙様式3-2（４・５月）'!Q70&amp;"から"&amp;W68)</f>
        <v/>
      </c>
      <c r="AH68" s="395"/>
      <c r="AI68" s="395"/>
      <c r="AJ68" s="395"/>
      <c r="AK68" s="395"/>
      <c r="AL68" s="395"/>
      <c r="AM68" s="395"/>
      <c r="AN68" s="395"/>
      <c r="AO68" s="395"/>
    </row>
    <row r="69" spans="1:41" customFormat="1" ht="24.9" customHeight="1">
      <c r="A69" s="436">
        <v>56</v>
      </c>
      <c r="B69" s="923" t="str">
        <f>IF(基本情報入力シート!C108="","",基本情報入力シート!C108)</f>
        <v/>
      </c>
      <c r="C69" s="924"/>
      <c r="D69" s="924"/>
      <c r="E69" s="924"/>
      <c r="F69" s="924"/>
      <c r="G69" s="924"/>
      <c r="H69" s="924"/>
      <c r="I69" s="925"/>
      <c r="J69" s="421" t="str">
        <f>IF(基本情報入力シート!M108="","",基本情報入力シート!M108)</f>
        <v/>
      </c>
      <c r="K69" s="422" t="str">
        <f>IF(基本情報入力シート!R108="","",基本情報入力シート!R108)</f>
        <v/>
      </c>
      <c r="L69" s="422" t="str">
        <f>IF(基本情報入力シート!W108="","",基本情報入力シート!W108)</f>
        <v/>
      </c>
      <c r="M69" s="423" t="str">
        <f>IF(基本情報入力シート!X108="","",基本情報入力シート!X108)</f>
        <v/>
      </c>
      <c r="N69" s="424" t="str">
        <f>IF(基本情報入力シート!Y108="","",基本情報入力シート!Y108)</f>
        <v/>
      </c>
      <c r="O69" s="99"/>
      <c r="P69" s="1023"/>
      <c r="Q69" s="1024"/>
      <c r="R69" s="463" t="str">
        <f>IFERROR(IF(OR('別紙様式3-2（４・５月）'!R71="",'別紙様式3-2（４・５月）'!Z71="ベア加算"),"",P69*VLOOKUP(N69,【参考】数式用!$AD$2:$AH$27,MATCH(O69,【参考】数式用!$K$4:$N$4,0)+1,0)),"")</f>
        <v/>
      </c>
      <c r="S69" s="120"/>
      <c r="T69" s="1025"/>
      <c r="U69" s="1026"/>
      <c r="V69" s="476" t="str">
        <f>IFERROR(IF(AND('別紙様式3-2（４・５月）'!O71="", O69&lt;&gt;""),P69, P69*VLOOKUP(AF69,【参考】数式用4!$DC$3:$DZ$106,MATCH(N69,【参考】数式用4!$DC$2:$DZ$2,0))),"")</f>
        <v/>
      </c>
      <c r="W69" s="471"/>
      <c r="X69" s="466"/>
      <c r="Y69" s="1012" t="str">
        <f>IFERROR(
     IF(OR('別紙様式3-2（４・５月）'!R71="",'別紙様式3-2（４・５月）'!Z71="ベア加算"),"",
                                            X69*VLOOKUP(N69,【参考】数式用!$AD$2:$AH$27,MATCH(W69,【参考】数式用!$K$4:$N$4,0)+1,0)
      ),"")</f>
        <v/>
      </c>
      <c r="Z69" s="1012"/>
      <c r="AA69" s="120"/>
      <c r="AB69" s="467"/>
      <c r="AC69" s="446" t="str">
        <f>IFERROR(IF(AND('別紙様式3-2（４・５月）'!O71="", W69&lt;&gt;"", W69&lt;&gt;"―"),X69, X69*VLOOKUP(AG69,【参考】数式用4!$DC$3:$DZ$106,MATCH(N69,【参考】数式用4!$DC$2:$DZ$2,0))),"")</f>
        <v/>
      </c>
      <c r="AD69" s="468" t="str">
        <f t="shared" si="2"/>
        <v/>
      </c>
      <c r="AE69" s="418" t="str">
        <f t="shared" si="3"/>
        <v/>
      </c>
      <c r="AF69" s="435" t="str">
        <f>IF(O69="","",'別紙様式3-2（４・５月）'!O71&amp;'別紙様式3-2（４・５月）'!P71&amp;'別紙様式3-2（４・５月）'!Q71&amp;"から"&amp;O69)</f>
        <v/>
      </c>
      <c r="AG69" s="435" t="str">
        <f>IF(OR(W69="",W69="―"),"",'別紙様式3-2（４・５月）'!O71&amp;'別紙様式3-2（４・５月）'!P71&amp;'別紙様式3-2（４・５月）'!Q71&amp;"から"&amp;W69)</f>
        <v/>
      </c>
      <c r="AH69" s="395"/>
      <c r="AI69" s="395"/>
      <c r="AJ69" s="395"/>
      <c r="AK69" s="395"/>
      <c r="AL69" s="395"/>
      <c r="AM69" s="395"/>
      <c r="AN69" s="395"/>
      <c r="AO69" s="395"/>
    </row>
    <row r="70" spans="1:41" customFormat="1" ht="24.9" customHeight="1">
      <c r="A70" s="436">
        <v>57</v>
      </c>
      <c r="B70" s="923" t="str">
        <f>IF(基本情報入力シート!C109="","",基本情報入力シート!C109)</f>
        <v/>
      </c>
      <c r="C70" s="924"/>
      <c r="D70" s="924"/>
      <c r="E70" s="924"/>
      <c r="F70" s="924"/>
      <c r="G70" s="924"/>
      <c r="H70" s="924"/>
      <c r="I70" s="925"/>
      <c r="J70" s="421" t="str">
        <f>IF(基本情報入力シート!M109="","",基本情報入力シート!M109)</f>
        <v/>
      </c>
      <c r="K70" s="422" t="str">
        <f>IF(基本情報入力シート!R109="","",基本情報入力シート!R109)</f>
        <v/>
      </c>
      <c r="L70" s="422" t="str">
        <f>IF(基本情報入力シート!W109="","",基本情報入力シート!W109)</f>
        <v/>
      </c>
      <c r="M70" s="423" t="str">
        <f>IF(基本情報入力シート!X109="","",基本情報入力シート!X109)</f>
        <v/>
      </c>
      <c r="N70" s="424" t="str">
        <f>IF(基本情報入力シート!Y109="","",基本情報入力シート!Y109)</f>
        <v/>
      </c>
      <c r="O70" s="99"/>
      <c r="P70" s="1023"/>
      <c r="Q70" s="1024"/>
      <c r="R70" s="463" t="str">
        <f>IFERROR(IF(OR('別紙様式3-2（４・５月）'!R72="",'別紙様式3-2（４・５月）'!Z72="ベア加算"),"",P70*VLOOKUP(N70,【参考】数式用!$AD$2:$AH$27,MATCH(O70,【参考】数式用!$K$4:$N$4,0)+1,0)),"")</f>
        <v/>
      </c>
      <c r="S70" s="120"/>
      <c r="T70" s="1025"/>
      <c r="U70" s="1026"/>
      <c r="V70" s="476" t="str">
        <f>IFERROR(IF(AND('別紙様式3-2（４・５月）'!O72="", O70&lt;&gt;""),P70, P70*VLOOKUP(AF70,【参考】数式用4!$DC$3:$DZ$106,MATCH(N70,【参考】数式用4!$DC$2:$DZ$2,0))),"")</f>
        <v/>
      </c>
      <c r="W70" s="471"/>
      <c r="X70" s="466"/>
      <c r="Y70" s="1012" t="str">
        <f>IFERROR(
     IF(OR('別紙様式3-2（４・５月）'!R72="",'別紙様式3-2（４・５月）'!Z72="ベア加算"),"",
                                            X70*VLOOKUP(N70,【参考】数式用!$AD$2:$AH$27,MATCH(W70,【参考】数式用!$K$4:$N$4,0)+1,0)
      ),"")</f>
        <v/>
      </c>
      <c r="Z70" s="1012"/>
      <c r="AA70" s="120"/>
      <c r="AB70" s="467"/>
      <c r="AC70" s="446" t="str">
        <f>IFERROR(IF(AND('別紙様式3-2（４・５月）'!O72="", W70&lt;&gt;"", W70&lt;&gt;"―"),X70, X70*VLOOKUP(AG70,【参考】数式用4!$DC$3:$DZ$106,MATCH(N70,【参考】数式用4!$DC$2:$DZ$2,0))),"")</f>
        <v/>
      </c>
      <c r="AD70" s="468" t="str">
        <f t="shared" si="2"/>
        <v/>
      </c>
      <c r="AE70" s="418" t="str">
        <f t="shared" si="3"/>
        <v/>
      </c>
      <c r="AF70" s="435" t="str">
        <f>IF(O70="","",'別紙様式3-2（４・５月）'!O72&amp;'別紙様式3-2（４・５月）'!P72&amp;'別紙様式3-2（４・５月）'!Q72&amp;"から"&amp;O70)</f>
        <v/>
      </c>
      <c r="AG70" s="435" t="str">
        <f>IF(OR(W70="",W70="―"),"",'別紙様式3-2（４・５月）'!O72&amp;'別紙様式3-2（４・５月）'!P72&amp;'別紙様式3-2（４・５月）'!Q72&amp;"から"&amp;W70)</f>
        <v/>
      </c>
      <c r="AH70" s="395"/>
      <c r="AI70" s="395"/>
      <c r="AJ70" s="395"/>
      <c r="AK70" s="395"/>
      <c r="AL70" s="395"/>
      <c r="AM70" s="395"/>
      <c r="AN70" s="395"/>
      <c r="AO70" s="395"/>
    </row>
    <row r="71" spans="1:41" customFormat="1" ht="24.9" customHeight="1">
      <c r="A71" s="436">
        <v>58</v>
      </c>
      <c r="B71" s="923" t="str">
        <f>IF(基本情報入力シート!C110="","",基本情報入力シート!C110)</f>
        <v/>
      </c>
      <c r="C71" s="924"/>
      <c r="D71" s="924"/>
      <c r="E71" s="924"/>
      <c r="F71" s="924"/>
      <c r="G71" s="924"/>
      <c r="H71" s="924"/>
      <c r="I71" s="925"/>
      <c r="J71" s="421" t="str">
        <f>IF(基本情報入力シート!M110="","",基本情報入力シート!M110)</f>
        <v/>
      </c>
      <c r="K71" s="422" t="str">
        <f>IF(基本情報入力シート!R110="","",基本情報入力シート!R110)</f>
        <v/>
      </c>
      <c r="L71" s="422" t="str">
        <f>IF(基本情報入力シート!W110="","",基本情報入力シート!W110)</f>
        <v/>
      </c>
      <c r="M71" s="423" t="str">
        <f>IF(基本情報入力シート!X110="","",基本情報入力シート!X110)</f>
        <v/>
      </c>
      <c r="N71" s="424" t="str">
        <f>IF(基本情報入力シート!Y110="","",基本情報入力シート!Y110)</f>
        <v/>
      </c>
      <c r="O71" s="99"/>
      <c r="P71" s="1023"/>
      <c r="Q71" s="1024"/>
      <c r="R71" s="463" t="str">
        <f>IFERROR(IF(OR('別紙様式3-2（４・５月）'!R73="",'別紙様式3-2（４・５月）'!Z73="ベア加算"),"",P71*VLOOKUP(N71,【参考】数式用!$AD$2:$AH$27,MATCH(O71,【参考】数式用!$K$4:$N$4,0)+1,0)),"")</f>
        <v/>
      </c>
      <c r="S71" s="120"/>
      <c r="T71" s="1025"/>
      <c r="U71" s="1026"/>
      <c r="V71" s="476" t="str">
        <f>IFERROR(IF(AND('別紙様式3-2（４・５月）'!O73="", O71&lt;&gt;""),P71, P71*VLOOKUP(AF71,【参考】数式用4!$DC$3:$DZ$106,MATCH(N71,【参考】数式用4!$DC$2:$DZ$2,0))),"")</f>
        <v/>
      </c>
      <c r="W71" s="471"/>
      <c r="X71" s="466"/>
      <c r="Y71" s="1012" t="str">
        <f>IFERROR(
     IF(OR('別紙様式3-2（４・５月）'!R73="",'別紙様式3-2（４・５月）'!Z73="ベア加算"),"",
                                            X71*VLOOKUP(N71,【参考】数式用!$AD$2:$AH$27,MATCH(W71,【参考】数式用!$K$4:$N$4,0)+1,0)
      ),"")</f>
        <v/>
      </c>
      <c r="Z71" s="1012"/>
      <c r="AA71" s="120"/>
      <c r="AB71" s="467"/>
      <c r="AC71" s="446" t="str">
        <f>IFERROR(IF(AND('別紙様式3-2（４・５月）'!O73="", W71&lt;&gt;"", W71&lt;&gt;"―"),X71, X71*VLOOKUP(AG71,【参考】数式用4!$DC$3:$DZ$106,MATCH(N71,【参考】数式用4!$DC$2:$DZ$2,0))),"")</f>
        <v/>
      </c>
      <c r="AD71" s="468" t="str">
        <f t="shared" si="2"/>
        <v/>
      </c>
      <c r="AE71" s="418" t="str">
        <f t="shared" si="3"/>
        <v/>
      </c>
      <c r="AF71" s="435" t="str">
        <f>IF(O71="","",'別紙様式3-2（４・５月）'!O73&amp;'別紙様式3-2（４・５月）'!P73&amp;'別紙様式3-2（４・５月）'!Q73&amp;"から"&amp;O71)</f>
        <v/>
      </c>
      <c r="AG71" s="435" t="str">
        <f>IF(OR(W71="",W71="―"),"",'別紙様式3-2（４・５月）'!O73&amp;'別紙様式3-2（４・５月）'!P73&amp;'別紙様式3-2（４・５月）'!Q73&amp;"から"&amp;W71)</f>
        <v/>
      </c>
      <c r="AH71" s="395"/>
      <c r="AI71" s="395"/>
      <c r="AJ71" s="395"/>
      <c r="AK71" s="395"/>
      <c r="AL71" s="395"/>
      <c r="AM71" s="395"/>
      <c r="AN71" s="395"/>
      <c r="AO71" s="395"/>
    </row>
    <row r="72" spans="1:41" customFormat="1" ht="24.9" customHeight="1">
      <c r="A72" s="436">
        <v>59</v>
      </c>
      <c r="B72" s="923" t="str">
        <f>IF(基本情報入力シート!C111="","",基本情報入力シート!C111)</f>
        <v/>
      </c>
      <c r="C72" s="924"/>
      <c r="D72" s="924"/>
      <c r="E72" s="924"/>
      <c r="F72" s="924"/>
      <c r="G72" s="924"/>
      <c r="H72" s="924"/>
      <c r="I72" s="925"/>
      <c r="J72" s="421" t="str">
        <f>IF(基本情報入力シート!M111="","",基本情報入力シート!M111)</f>
        <v/>
      </c>
      <c r="K72" s="422" t="str">
        <f>IF(基本情報入力シート!R111="","",基本情報入力シート!R111)</f>
        <v/>
      </c>
      <c r="L72" s="422" t="str">
        <f>IF(基本情報入力シート!W111="","",基本情報入力シート!W111)</f>
        <v/>
      </c>
      <c r="M72" s="423" t="str">
        <f>IF(基本情報入力シート!X111="","",基本情報入力シート!X111)</f>
        <v/>
      </c>
      <c r="N72" s="424" t="str">
        <f>IF(基本情報入力シート!Y111="","",基本情報入力シート!Y111)</f>
        <v/>
      </c>
      <c r="O72" s="99"/>
      <c r="P72" s="1023"/>
      <c r="Q72" s="1024"/>
      <c r="R72" s="463" t="str">
        <f>IFERROR(IF(OR('別紙様式3-2（４・５月）'!R74="",'別紙様式3-2（４・５月）'!Z74="ベア加算"),"",P72*VLOOKUP(N72,【参考】数式用!$AD$2:$AH$27,MATCH(O72,【参考】数式用!$K$4:$N$4,0)+1,0)),"")</f>
        <v/>
      </c>
      <c r="S72" s="120"/>
      <c r="T72" s="1025"/>
      <c r="U72" s="1026"/>
      <c r="V72" s="476" t="str">
        <f>IFERROR(IF(AND('別紙様式3-2（４・５月）'!O74="", O72&lt;&gt;""),P72, P72*VLOOKUP(AF72,【参考】数式用4!$DC$3:$DZ$106,MATCH(N72,【参考】数式用4!$DC$2:$DZ$2,0))),"")</f>
        <v/>
      </c>
      <c r="W72" s="471"/>
      <c r="X72" s="466"/>
      <c r="Y72" s="1012" t="str">
        <f>IFERROR(
     IF(OR('別紙様式3-2（４・５月）'!R74="",'別紙様式3-2（４・５月）'!Z74="ベア加算"),"",
                                            X72*VLOOKUP(N72,【参考】数式用!$AD$2:$AH$27,MATCH(W72,【参考】数式用!$K$4:$N$4,0)+1,0)
      ),"")</f>
        <v/>
      </c>
      <c r="Z72" s="1012"/>
      <c r="AA72" s="120"/>
      <c r="AB72" s="467"/>
      <c r="AC72" s="446" t="str">
        <f>IFERROR(IF(AND('別紙様式3-2（４・５月）'!O74="", W72&lt;&gt;"", W72&lt;&gt;"―"),X72, X72*VLOOKUP(AG72,【参考】数式用4!$DC$3:$DZ$106,MATCH(N72,【参考】数式用4!$DC$2:$DZ$2,0))),"")</f>
        <v/>
      </c>
      <c r="AD72" s="468" t="str">
        <f t="shared" si="2"/>
        <v/>
      </c>
      <c r="AE72" s="418" t="str">
        <f t="shared" si="3"/>
        <v/>
      </c>
      <c r="AF72" s="435" t="str">
        <f>IF(O72="","",'別紙様式3-2（４・５月）'!O74&amp;'別紙様式3-2（４・５月）'!P74&amp;'別紙様式3-2（４・５月）'!Q74&amp;"から"&amp;O72)</f>
        <v/>
      </c>
      <c r="AG72" s="435" t="str">
        <f>IF(OR(W72="",W72="―"),"",'別紙様式3-2（４・５月）'!O74&amp;'別紙様式3-2（４・５月）'!P74&amp;'別紙様式3-2（４・５月）'!Q74&amp;"から"&amp;W72)</f>
        <v/>
      </c>
      <c r="AH72" s="395"/>
      <c r="AI72" s="395"/>
      <c r="AJ72" s="395"/>
      <c r="AK72" s="395"/>
      <c r="AL72" s="395"/>
      <c r="AM72" s="395"/>
      <c r="AN72" s="395"/>
      <c r="AO72" s="395"/>
    </row>
    <row r="73" spans="1:41" customFormat="1" ht="24.9" customHeight="1">
      <c r="A73" s="436">
        <v>60</v>
      </c>
      <c r="B73" s="923" t="str">
        <f>IF(基本情報入力シート!C112="","",基本情報入力シート!C112)</f>
        <v/>
      </c>
      <c r="C73" s="924"/>
      <c r="D73" s="924"/>
      <c r="E73" s="924"/>
      <c r="F73" s="924"/>
      <c r="G73" s="924"/>
      <c r="H73" s="924"/>
      <c r="I73" s="925"/>
      <c r="J73" s="421" t="str">
        <f>IF(基本情報入力シート!M112="","",基本情報入力シート!M112)</f>
        <v/>
      </c>
      <c r="K73" s="422" t="str">
        <f>IF(基本情報入力シート!R112="","",基本情報入力シート!R112)</f>
        <v/>
      </c>
      <c r="L73" s="422" t="str">
        <f>IF(基本情報入力シート!W112="","",基本情報入力シート!W112)</f>
        <v/>
      </c>
      <c r="M73" s="423" t="str">
        <f>IF(基本情報入力シート!X112="","",基本情報入力シート!X112)</f>
        <v/>
      </c>
      <c r="N73" s="424" t="str">
        <f>IF(基本情報入力シート!Y112="","",基本情報入力シート!Y112)</f>
        <v/>
      </c>
      <c r="O73" s="99"/>
      <c r="P73" s="1023"/>
      <c r="Q73" s="1024"/>
      <c r="R73" s="463" t="str">
        <f>IFERROR(IF(OR('別紙様式3-2（４・５月）'!R75="",'別紙様式3-2（４・５月）'!Z75="ベア加算"),"",P73*VLOOKUP(N73,【参考】数式用!$AD$2:$AH$27,MATCH(O73,【参考】数式用!$K$4:$N$4,0)+1,0)),"")</f>
        <v/>
      </c>
      <c r="S73" s="120"/>
      <c r="T73" s="1025"/>
      <c r="U73" s="1026"/>
      <c r="V73" s="476" t="str">
        <f>IFERROR(IF(AND('別紙様式3-2（４・５月）'!O75="", O73&lt;&gt;""),P73, P73*VLOOKUP(AF73,【参考】数式用4!$DC$3:$DZ$106,MATCH(N73,【参考】数式用4!$DC$2:$DZ$2,0))),"")</f>
        <v/>
      </c>
      <c r="W73" s="471"/>
      <c r="X73" s="466"/>
      <c r="Y73" s="1012" t="str">
        <f>IFERROR(
     IF(OR('別紙様式3-2（４・５月）'!R75="",'別紙様式3-2（４・５月）'!Z75="ベア加算"),"",
                                            X73*VLOOKUP(N73,【参考】数式用!$AD$2:$AH$27,MATCH(W73,【参考】数式用!$K$4:$N$4,0)+1,0)
      ),"")</f>
        <v/>
      </c>
      <c r="Z73" s="1012"/>
      <c r="AA73" s="120"/>
      <c r="AB73" s="467"/>
      <c r="AC73" s="446" t="str">
        <f>IFERROR(IF(AND('別紙様式3-2（４・５月）'!O75="", W73&lt;&gt;"", W73&lt;&gt;"―"),X73, X73*VLOOKUP(AG73,【参考】数式用4!$DC$3:$DZ$106,MATCH(N73,【参考】数式用4!$DC$2:$DZ$2,0))),"")</f>
        <v/>
      </c>
      <c r="AD73" s="468" t="str">
        <f t="shared" si="2"/>
        <v/>
      </c>
      <c r="AE73" s="418" t="str">
        <f t="shared" si="3"/>
        <v/>
      </c>
      <c r="AF73" s="435" t="str">
        <f>IF(O73="","",'別紙様式3-2（４・５月）'!O75&amp;'別紙様式3-2（４・５月）'!P75&amp;'別紙様式3-2（４・５月）'!Q75&amp;"から"&amp;O73)</f>
        <v/>
      </c>
      <c r="AG73" s="435" t="str">
        <f>IF(OR(W73="",W73="―"),"",'別紙様式3-2（４・５月）'!O75&amp;'別紙様式3-2（４・５月）'!P75&amp;'別紙様式3-2（４・５月）'!Q75&amp;"から"&amp;W73)</f>
        <v/>
      </c>
      <c r="AH73" s="395"/>
      <c r="AI73" s="395"/>
      <c r="AJ73" s="395"/>
      <c r="AK73" s="395"/>
      <c r="AL73" s="395"/>
      <c r="AM73" s="395"/>
      <c r="AN73" s="395"/>
      <c r="AO73" s="395"/>
    </row>
    <row r="74" spans="1:41" customFormat="1" ht="24.9" customHeight="1">
      <c r="A74" s="436">
        <v>61</v>
      </c>
      <c r="B74" s="923" t="str">
        <f>IF(基本情報入力シート!C113="","",基本情報入力シート!C113)</f>
        <v/>
      </c>
      <c r="C74" s="924"/>
      <c r="D74" s="924"/>
      <c r="E74" s="924"/>
      <c r="F74" s="924"/>
      <c r="G74" s="924"/>
      <c r="H74" s="924"/>
      <c r="I74" s="925"/>
      <c r="J74" s="421" t="str">
        <f>IF(基本情報入力シート!M113="","",基本情報入力シート!M113)</f>
        <v/>
      </c>
      <c r="K74" s="422" t="str">
        <f>IF(基本情報入力シート!R113="","",基本情報入力シート!R113)</f>
        <v/>
      </c>
      <c r="L74" s="422" t="str">
        <f>IF(基本情報入力シート!W113="","",基本情報入力シート!W113)</f>
        <v/>
      </c>
      <c r="M74" s="423" t="str">
        <f>IF(基本情報入力シート!X113="","",基本情報入力シート!X113)</f>
        <v/>
      </c>
      <c r="N74" s="424" t="str">
        <f>IF(基本情報入力シート!Y113="","",基本情報入力シート!Y113)</f>
        <v/>
      </c>
      <c r="O74" s="99"/>
      <c r="P74" s="1023"/>
      <c r="Q74" s="1024"/>
      <c r="R74" s="463" t="str">
        <f>IFERROR(IF(OR('別紙様式3-2（４・５月）'!R76="",'別紙様式3-2（４・５月）'!Z76="ベア加算"),"",P74*VLOOKUP(N74,【参考】数式用!$AD$2:$AH$27,MATCH(O74,【参考】数式用!$K$4:$N$4,0)+1,0)),"")</f>
        <v/>
      </c>
      <c r="S74" s="120"/>
      <c r="T74" s="1025"/>
      <c r="U74" s="1026"/>
      <c r="V74" s="476" t="str">
        <f>IFERROR(IF(AND('別紙様式3-2（４・５月）'!O76="", O74&lt;&gt;""),P74, P74*VLOOKUP(AF74,【参考】数式用4!$DC$3:$DZ$106,MATCH(N74,【参考】数式用4!$DC$2:$DZ$2,0))),"")</f>
        <v/>
      </c>
      <c r="W74" s="471"/>
      <c r="X74" s="466"/>
      <c r="Y74" s="1012" t="str">
        <f>IFERROR(
     IF(OR('別紙様式3-2（４・５月）'!R76="",'別紙様式3-2（４・５月）'!Z76="ベア加算"),"",
                                            X74*VLOOKUP(N74,【参考】数式用!$AD$2:$AH$27,MATCH(W74,【参考】数式用!$K$4:$N$4,0)+1,0)
      ),"")</f>
        <v/>
      </c>
      <c r="Z74" s="1012"/>
      <c r="AA74" s="120"/>
      <c r="AB74" s="467"/>
      <c r="AC74" s="446" t="str">
        <f>IFERROR(IF(AND('別紙様式3-2（４・５月）'!O76="", W74&lt;&gt;"", W74&lt;&gt;"―"),X74, X74*VLOOKUP(AG74,【参考】数式用4!$DC$3:$DZ$106,MATCH(N74,【参考】数式用4!$DC$2:$DZ$2,0))),"")</f>
        <v/>
      </c>
      <c r="AD74" s="468" t="str">
        <f t="shared" si="2"/>
        <v/>
      </c>
      <c r="AE74" s="418" t="str">
        <f t="shared" si="3"/>
        <v/>
      </c>
      <c r="AF74" s="435" t="str">
        <f>IF(O74="","",'別紙様式3-2（４・５月）'!O76&amp;'別紙様式3-2（４・５月）'!P76&amp;'別紙様式3-2（４・５月）'!Q76&amp;"から"&amp;O74)</f>
        <v/>
      </c>
      <c r="AG74" s="435" t="str">
        <f>IF(OR(W74="",W74="―"),"",'別紙様式3-2（４・５月）'!O76&amp;'別紙様式3-2（４・５月）'!P76&amp;'別紙様式3-2（４・５月）'!Q76&amp;"から"&amp;W74)</f>
        <v/>
      </c>
      <c r="AH74" s="395"/>
      <c r="AI74" s="395"/>
      <c r="AJ74" s="395"/>
      <c r="AK74" s="395"/>
      <c r="AL74" s="395"/>
      <c r="AM74" s="395"/>
      <c r="AN74" s="395"/>
      <c r="AO74" s="395"/>
    </row>
    <row r="75" spans="1:41" customFormat="1" ht="24.9" customHeight="1">
      <c r="A75" s="436">
        <v>62</v>
      </c>
      <c r="B75" s="923" t="str">
        <f>IF(基本情報入力シート!C114="","",基本情報入力シート!C114)</f>
        <v/>
      </c>
      <c r="C75" s="924"/>
      <c r="D75" s="924"/>
      <c r="E75" s="924"/>
      <c r="F75" s="924"/>
      <c r="G75" s="924"/>
      <c r="H75" s="924"/>
      <c r="I75" s="925"/>
      <c r="J75" s="421" t="str">
        <f>IF(基本情報入力シート!M114="","",基本情報入力シート!M114)</f>
        <v/>
      </c>
      <c r="K75" s="422" t="str">
        <f>IF(基本情報入力シート!R114="","",基本情報入力シート!R114)</f>
        <v/>
      </c>
      <c r="L75" s="422" t="str">
        <f>IF(基本情報入力シート!W114="","",基本情報入力シート!W114)</f>
        <v/>
      </c>
      <c r="M75" s="423" t="str">
        <f>IF(基本情報入力シート!X114="","",基本情報入力シート!X114)</f>
        <v/>
      </c>
      <c r="N75" s="424" t="str">
        <f>IF(基本情報入力シート!Y114="","",基本情報入力シート!Y114)</f>
        <v/>
      </c>
      <c r="O75" s="99"/>
      <c r="P75" s="1023"/>
      <c r="Q75" s="1024"/>
      <c r="R75" s="463" t="str">
        <f>IFERROR(IF(OR('別紙様式3-2（４・５月）'!R77="",'別紙様式3-2（４・５月）'!Z77="ベア加算"),"",P75*VLOOKUP(N75,【参考】数式用!$AD$2:$AH$27,MATCH(O75,【参考】数式用!$K$4:$N$4,0)+1,0)),"")</f>
        <v/>
      </c>
      <c r="S75" s="120"/>
      <c r="T75" s="1025"/>
      <c r="U75" s="1026"/>
      <c r="V75" s="476" t="str">
        <f>IFERROR(IF(AND('別紙様式3-2（４・５月）'!O77="", O75&lt;&gt;""),P75, P75*VLOOKUP(AF75,【参考】数式用4!$DC$3:$DZ$106,MATCH(N75,【参考】数式用4!$DC$2:$DZ$2,0))),"")</f>
        <v/>
      </c>
      <c r="W75" s="471"/>
      <c r="X75" s="466"/>
      <c r="Y75" s="1012" t="str">
        <f>IFERROR(
     IF(OR('別紙様式3-2（４・５月）'!R77="",'別紙様式3-2（４・５月）'!Z77="ベア加算"),"",
                                            X75*VLOOKUP(N75,【参考】数式用!$AD$2:$AH$27,MATCH(W75,【参考】数式用!$K$4:$N$4,0)+1,0)
      ),"")</f>
        <v/>
      </c>
      <c r="Z75" s="1012"/>
      <c r="AA75" s="120"/>
      <c r="AB75" s="467"/>
      <c r="AC75" s="446" t="str">
        <f>IFERROR(IF(AND('別紙様式3-2（４・５月）'!O77="", W75&lt;&gt;"", W75&lt;&gt;"―"),X75, X75*VLOOKUP(AG75,【参考】数式用4!$DC$3:$DZ$106,MATCH(N75,【参考】数式用4!$DC$2:$DZ$2,0))),"")</f>
        <v/>
      </c>
      <c r="AD75" s="468" t="str">
        <f t="shared" si="2"/>
        <v/>
      </c>
      <c r="AE75" s="418" t="str">
        <f t="shared" si="3"/>
        <v/>
      </c>
      <c r="AF75" s="435" t="str">
        <f>IF(O75="","",'別紙様式3-2（４・５月）'!O77&amp;'別紙様式3-2（４・５月）'!P77&amp;'別紙様式3-2（４・５月）'!Q77&amp;"から"&amp;O75)</f>
        <v/>
      </c>
      <c r="AG75" s="435" t="str">
        <f>IF(OR(W75="",W75="―"),"",'別紙様式3-2（４・５月）'!O77&amp;'別紙様式3-2（４・５月）'!P77&amp;'別紙様式3-2（４・５月）'!Q77&amp;"から"&amp;W75)</f>
        <v/>
      </c>
      <c r="AH75" s="395"/>
      <c r="AI75" s="395"/>
      <c r="AJ75" s="395"/>
      <c r="AK75" s="395"/>
      <c r="AL75" s="395"/>
      <c r="AM75" s="395"/>
      <c r="AN75" s="395"/>
      <c r="AO75" s="395"/>
    </row>
    <row r="76" spans="1:41" customFormat="1" ht="24.9" customHeight="1">
      <c r="A76" s="436">
        <v>63</v>
      </c>
      <c r="B76" s="923" t="str">
        <f>IF(基本情報入力シート!C115="","",基本情報入力シート!C115)</f>
        <v/>
      </c>
      <c r="C76" s="924"/>
      <c r="D76" s="924"/>
      <c r="E76" s="924"/>
      <c r="F76" s="924"/>
      <c r="G76" s="924"/>
      <c r="H76" s="924"/>
      <c r="I76" s="925"/>
      <c r="J76" s="421" t="str">
        <f>IF(基本情報入力シート!M115="","",基本情報入力シート!M115)</f>
        <v/>
      </c>
      <c r="K76" s="422" t="str">
        <f>IF(基本情報入力シート!R115="","",基本情報入力シート!R115)</f>
        <v/>
      </c>
      <c r="L76" s="422" t="str">
        <f>IF(基本情報入力シート!W115="","",基本情報入力シート!W115)</f>
        <v/>
      </c>
      <c r="M76" s="423" t="str">
        <f>IF(基本情報入力シート!X115="","",基本情報入力シート!X115)</f>
        <v/>
      </c>
      <c r="N76" s="424" t="str">
        <f>IF(基本情報入力シート!Y115="","",基本情報入力シート!Y115)</f>
        <v/>
      </c>
      <c r="O76" s="99"/>
      <c r="P76" s="1023"/>
      <c r="Q76" s="1024"/>
      <c r="R76" s="463" t="str">
        <f>IFERROR(IF(OR('別紙様式3-2（４・５月）'!R78="",'別紙様式3-2（４・５月）'!Z78="ベア加算"),"",P76*VLOOKUP(N76,【参考】数式用!$AD$2:$AH$27,MATCH(O76,【参考】数式用!$K$4:$N$4,0)+1,0)),"")</f>
        <v/>
      </c>
      <c r="S76" s="120"/>
      <c r="T76" s="1025"/>
      <c r="U76" s="1026"/>
      <c r="V76" s="476" t="str">
        <f>IFERROR(IF(AND('別紙様式3-2（４・５月）'!O78="", O76&lt;&gt;""),P76, P76*VLOOKUP(AF76,【参考】数式用4!$DC$3:$DZ$106,MATCH(N76,【参考】数式用4!$DC$2:$DZ$2,0))),"")</f>
        <v/>
      </c>
      <c r="W76" s="471"/>
      <c r="X76" s="466"/>
      <c r="Y76" s="1012" t="str">
        <f>IFERROR(
     IF(OR('別紙様式3-2（４・５月）'!R78="",'別紙様式3-2（４・５月）'!Z78="ベア加算"),"",
                                            X76*VLOOKUP(N76,【参考】数式用!$AD$2:$AH$27,MATCH(W76,【参考】数式用!$K$4:$N$4,0)+1,0)
      ),"")</f>
        <v/>
      </c>
      <c r="Z76" s="1012"/>
      <c r="AA76" s="120"/>
      <c r="AB76" s="467"/>
      <c r="AC76" s="446" t="str">
        <f>IFERROR(IF(AND('別紙様式3-2（４・５月）'!O78="", W76&lt;&gt;"", W76&lt;&gt;"―"),X76, X76*VLOOKUP(AG76,【参考】数式用4!$DC$3:$DZ$106,MATCH(N76,【参考】数式用4!$DC$2:$DZ$2,0))),"")</f>
        <v/>
      </c>
      <c r="AD76" s="468" t="str">
        <f t="shared" si="2"/>
        <v/>
      </c>
      <c r="AE76" s="418" t="str">
        <f t="shared" si="3"/>
        <v/>
      </c>
      <c r="AF76" s="435" t="str">
        <f>IF(O76="","",'別紙様式3-2（４・５月）'!O78&amp;'別紙様式3-2（４・５月）'!P78&amp;'別紙様式3-2（４・５月）'!Q78&amp;"から"&amp;O76)</f>
        <v/>
      </c>
      <c r="AG76" s="435" t="str">
        <f>IF(OR(W76="",W76="―"),"",'別紙様式3-2（４・５月）'!O78&amp;'別紙様式3-2（４・５月）'!P78&amp;'別紙様式3-2（４・５月）'!Q78&amp;"から"&amp;W76)</f>
        <v/>
      </c>
      <c r="AH76" s="395"/>
      <c r="AI76" s="395"/>
      <c r="AJ76" s="395"/>
      <c r="AK76" s="395"/>
      <c r="AL76" s="395"/>
      <c r="AM76" s="395"/>
      <c r="AN76" s="395"/>
      <c r="AO76" s="395"/>
    </row>
    <row r="77" spans="1:41" customFormat="1" ht="24.9" customHeight="1">
      <c r="A77" s="436">
        <v>64</v>
      </c>
      <c r="B77" s="923" t="str">
        <f>IF(基本情報入力シート!C116="","",基本情報入力シート!C116)</f>
        <v/>
      </c>
      <c r="C77" s="924"/>
      <c r="D77" s="924"/>
      <c r="E77" s="924"/>
      <c r="F77" s="924"/>
      <c r="G77" s="924"/>
      <c r="H77" s="924"/>
      <c r="I77" s="925"/>
      <c r="J77" s="421" t="str">
        <f>IF(基本情報入力シート!M116="","",基本情報入力シート!M116)</f>
        <v/>
      </c>
      <c r="K77" s="422" t="str">
        <f>IF(基本情報入力シート!R116="","",基本情報入力シート!R116)</f>
        <v/>
      </c>
      <c r="L77" s="422" t="str">
        <f>IF(基本情報入力シート!W116="","",基本情報入力シート!W116)</f>
        <v/>
      </c>
      <c r="M77" s="423" t="str">
        <f>IF(基本情報入力シート!X116="","",基本情報入力シート!X116)</f>
        <v/>
      </c>
      <c r="N77" s="424" t="str">
        <f>IF(基本情報入力シート!Y116="","",基本情報入力シート!Y116)</f>
        <v/>
      </c>
      <c r="O77" s="99"/>
      <c r="P77" s="1023"/>
      <c r="Q77" s="1024"/>
      <c r="R77" s="463" t="str">
        <f>IFERROR(IF(OR('別紙様式3-2（４・５月）'!R79="",'別紙様式3-2（４・５月）'!Z79="ベア加算"),"",P77*VLOOKUP(N77,【参考】数式用!$AD$2:$AH$27,MATCH(O77,【参考】数式用!$K$4:$N$4,0)+1,0)),"")</f>
        <v/>
      </c>
      <c r="S77" s="120"/>
      <c r="T77" s="1025"/>
      <c r="U77" s="1026"/>
      <c r="V77" s="476" t="str">
        <f>IFERROR(IF(AND('別紙様式3-2（４・５月）'!O79="", O77&lt;&gt;""),P77, P77*VLOOKUP(AF77,【参考】数式用4!$DC$3:$DZ$106,MATCH(N77,【参考】数式用4!$DC$2:$DZ$2,0))),"")</f>
        <v/>
      </c>
      <c r="W77" s="471"/>
      <c r="X77" s="466"/>
      <c r="Y77" s="1012" t="str">
        <f>IFERROR(
     IF(OR('別紙様式3-2（４・５月）'!R79="",'別紙様式3-2（４・５月）'!Z79="ベア加算"),"",
                                            X77*VLOOKUP(N77,【参考】数式用!$AD$2:$AH$27,MATCH(W77,【参考】数式用!$K$4:$N$4,0)+1,0)
      ),"")</f>
        <v/>
      </c>
      <c r="Z77" s="1012"/>
      <c r="AA77" s="120"/>
      <c r="AB77" s="467"/>
      <c r="AC77" s="446" t="str">
        <f>IFERROR(IF(AND('別紙様式3-2（４・５月）'!O79="", W77&lt;&gt;"", W77&lt;&gt;"―"),X77, X77*VLOOKUP(AG77,【参考】数式用4!$DC$3:$DZ$106,MATCH(N77,【参考】数式用4!$DC$2:$DZ$2,0))),"")</f>
        <v/>
      </c>
      <c r="AD77" s="468" t="str">
        <f t="shared" si="2"/>
        <v/>
      </c>
      <c r="AE77" s="418" t="str">
        <f t="shared" si="3"/>
        <v/>
      </c>
      <c r="AF77" s="435" t="str">
        <f>IF(O77="","",'別紙様式3-2（４・５月）'!O79&amp;'別紙様式3-2（４・５月）'!P79&amp;'別紙様式3-2（４・５月）'!Q79&amp;"から"&amp;O77)</f>
        <v/>
      </c>
      <c r="AG77" s="435" t="str">
        <f>IF(OR(W77="",W77="―"),"",'別紙様式3-2（４・５月）'!O79&amp;'別紙様式3-2（４・５月）'!P79&amp;'別紙様式3-2（４・５月）'!Q79&amp;"から"&amp;W77)</f>
        <v/>
      </c>
      <c r="AH77" s="395"/>
      <c r="AI77" s="395"/>
      <c r="AJ77" s="395"/>
      <c r="AK77" s="395"/>
      <c r="AL77" s="395"/>
      <c r="AM77" s="395"/>
      <c r="AN77" s="395"/>
      <c r="AO77" s="395"/>
    </row>
    <row r="78" spans="1:41" customFormat="1" ht="24.9" customHeight="1">
      <c r="A78" s="436">
        <v>65</v>
      </c>
      <c r="B78" s="923" t="str">
        <f>IF(基本情報入力シート!C117="","",基本情報入力シート!C117)</f>
        <v/>
      </c>
      <c r="C78" s="924"/>
      <c r="D78" s="924"/>
      <c r="E78" s="924"/>
      <c r="F78" s="924"/>
      <c r="G78" s="924"/>
      <c r="H78" s="924"/>
      <c r="I78" s="925"/>
      <c r="J78" s="421" t="str">
        <f>IF(基本情報入力シート!M117="","",基本情報入力シート!M117)</f>
        <v/>
      </c>
      <c r="K78" s="422" t="str">
        <f>IF(基本情報入力シート!R117="","",基本情報入力シート!R117)</f>
        <v/>
      </c>
      <c r="L78" s="422" t="str">
        <f>IF(基本情報入力シート!W117="","",基本情報入力シート!W117)</f>
        <v/>
      </c>
      <c r="M78" s="423" t="str">
        <f>IF(基本情報入力シート!X117="","",基本情報入力シート!X117)</f>
        <v/>
      </c>
      <c r="N78" s="424" t="str">
        <f>IF(基本情報入力シート!Y117="","",基本情報入力シート!Y117)</f>
        <v/>
      </c>
      <c r="O78" s="99"/>
      <c r="P78" s="1023"/>
      <c r="Q78" s="1024"/>
      <c r="R78" s="463" t="str">
        <f>IFERROR(IF(OR('別紙様式3-2（４・５月）'!R80="",'別紙様式3-2（４・５月）'!Z80="ベア加算"),"",P78*VLOOKUP(N78,【参考】数式用!$AD$2:$AH$27,MATCH(O78,【参考】数式用!$K$4:$N$4,0)+1,0)),"")</f>
        <v/>
      </c>
      <c r="S78" s="120"/>
      <c r="T78" s="1025"/>
      <c r="U78" s="1026"/>
      <c r="V78" s="476" t="str">
        <f>IFERROR(IF(AND('別紙様式3-2（４・５月）'!O80="", O78&lt;&gt;""),P78, P78*VLOOKUP(AF78,【参考】数式用4!$DC$3:$DZ$106,MATCH(N78,【参考】数式用4!$DC$2:$DZ$2,0))),"")</f>
        <v/>
      </c>
      <c r="W78" s="471"/>
      <c r="X78" s="466"/>
      <c r="Y78" s="1012" t="str">
        <f>IFERROR(
     IF(OR('別紙様式3-2（４・５月）'!R80="",'別紙様式3-2（４・５月）'!Z80="ベア加算"),"",
                                            X78*VLOOKUP(N78,【参考】数式用!$AD$2:$AH$27,MATCH(W78,【参考】数式用!$K$4:$N$4,0)+1,0)
      ),"")</f>
        <v/>
      </c>
      <c r="Z78" s="1012"/>
      <c r="AA78" s="120"/>
      <c r="AB78" s="467"/>
      <c r="AC78" s="446" t="str">
        <f>IFERROR(IF(AND('別紙様式3-2（４・５月）'!O80="", W78&lt;&gt;"", W78&lt;&gt;"―"),X78, X78*VLOOKUP(AG78,【参考】数式用4!$DC$3:$DZ$106,MATCH(N78,【参考】数式用4!$DC$2:$DZ$2,0))),"")</f>
        <v/>
      </c>
      <c r="AD78" s="468" t="str">
        <f t="shared" si="2"/>
        <v/>
      </c>
      <c r="AE78" s="418" t="str">
        <f t="shared" si="3"/>
        <v/>
      </c>
      <c r="AF78" s="435" t="str">
        <f>IF(O78="","",'別紙様式3-2（４・５月）'!O80&amp;'別紙様式3-2（４・５月）'!P80&amp;'別紙様式3-2（４・５月）'!Q80&amp;"から"&amp;O78)</f>
        <v/>
      </c>
      <c r="AG78" s="435" t="str">
        <f>IF(OR(W78="",W78="―"),"",'別紙様式3-2（４・５月）'!O80&amp;'別紙様式3-2（４・５月）'!P80&amp;'別紙様式3-2（４・５月）'!Q80&amp;"から"&amp;W78)</f>
        <v/>
      </c>
      <c r="AH78" s="395"/>
      <c r="AI78" s="395"/>
      <c r="AJ78" s="395"/>
      <c r="AK78" s="395"/>
      <c r="AL78" s="395"/>
      <c r="AM78" s="395"/>
      <c r="AN78" s="395"/>
      <c r="AO78" s="395"/>
    </row>
    <row r="79" spans="1:41" customFormat="1" ht="24.9" customHeight="1">
      <c r="A79" s="436">
        <v>66</v>
      </c>
      <c r="B79" s="923" t="str">
        <f>IF(基本情報入力シート!C118="","",基本情報入力シート!C118)</f>
        <v/>
      </c>
      <c r="C79" s="924"/>
      <c r="D79" s="924"/>
      <c r="E79" s="924"/>
      <c r="F79" s="924"/>
      <c r="G79" s="924"/>
      <c r="H79" s="924"/>
      <c r="I79" s="925"/>
      <c r="J79" s="421" t="str">
        <f>IF(基本情報入力シート!M118="","",基本情報入力シート!M118)</f>
        <v/>
      </c>
      <c r="K79" s="422" t="str">
        <f>IF(基本情報入力シート!R118="","",基本情報入力シート!R118)</f>
        <v/>
      </c>
      <c r="L79" s="422" t="str">
        <f>IF(基本情報入力シート!W118="","",基本情報入力シート!W118)</f>
        <v/>
      </c>
      <c r="M79" s="423" t="str">
        <f>IF(基本情報入力シート!X118="","",基本情報入力シート!X118)</f>
        <v/>
      </c>
      <c r="N79" s="424" t="str">
        <f>IF(基本情報入力シート!Y118="","",基本情報入力シート!Y118)</f>
        <v/>
      </c>
      <c r="O79" s="99"/>
      <c r="P79" s="1023"/>
      <c r="Q79" s="1024"/>
      <c r="R79" s="463" t="str">
        <f>IFERROR(IF(OR('別紙様式3-2（４・５月）'!R81="",'別紙様式3-2（４・５月）'!Z81="ベア加算"),"",P79*VLOOKUP(N79,【参考】数式用!$AD$2:$AH$27,MATCH(O79,【参考】数式用!$K$4:$N$4,0)+1,0)),"")</f>
        <v/>
      </c>
      <c r="S79" s="120"/>
      <c r="T79" s="1025"/>
      <c r="U79" s="1026"/>
      <c r="V79" s="476" t="str">
        <f>IFERROR(IF(AND('別紙様式3-2（４・５月）'!O81="", O79&lt;&gt;""),P79, P79*VLOOKUP(AF79,【参考】数式用4!$DC$3:$DZ$106,MATCH(N79,【参考】数式用4!$DC$2:$DZ$2,0))),"")</f>
        <v/>
      </c>
      <c r="W79" s="471"/>
      <c r="X79" s="466"/>
      <c r="Y79" s="1012" t="str">
        <f>IFERROR(
     IF(OR('別紙様式3-2（４・５月）'!R81="",'別紙様式3-2（４・５月）'!Z81="ベア加算"),"",
                                            X79*VLOOKUP(N79,【参考】数式用!$AD$2:$AH$27,MATCH(W79,【参考】数式用!$K$4:$N$4,0)+1,0)
      ),"")</f>
        <v/>
      </c>
      <c r="Z79" s="1012"/>
      <c r="AA79" s="120"/>
      <c r="AB79" s="467"/>
      <c r="AC79" s="446" t="str">
        <f>IFERROR(IF(AND('別紙様式3-2（４・５月）'!O81="", W79&lt;&gt;"", W79&lt;&gt;"―"),X79, X79*VLOOKUP(AG79,【参考】数式用4!$DC$3:$DZ$106,MATCH(N79,【参考】数式用4!$DC$2:$DZ$2,0))),"")</f>
        <v/>
      </c>
      <c r="AD79" s="468" t="str">
        <f t="shared" si="2"/>
        <v/>
      </c>
      <c r="AE79" s="418" t="str">
        <f t="shared" si="3"/>
        <v/>
      </c>
      <c r="AF79" s="435" t="str">
        <f>IF(O79="","",'別紙様式3-2（４・５月）'!O81&amp;'別紙様式3-2（４・５月）'!P81&amp;'別紙様式3-2（４・５月）'!Q81&amp;"から"&amp;O79)</f>
        <v/>
      </c>
      <c r="AG79" s="435" t="str">
        <f>IF(OR(W79="",W79="―"),"",'別紙様式3-2（４・５月）'!O81&amp;'別紙様式3-2（４・５月）'!P81&amp;'別紙様式3-2（４・５月）'!Q81&amp;"から"&amp;W79)</f>
        <v/>
      </c>
      <c r="AH79" s="395"/>
      <c r="AI79" s="395"/>
      <c r="AJ79" s="395"/>
      <c r="AK79" s="395"/>
      <c r="AL79" s="395"/>
      <c r="AM79" s="395"/>
      <c r="AN79" s="395"/>
      <c r="AO79" s="395"/>
    </row>
    <row r="80" spans="1:41" customFormat="1" ht="24.9" customHeight="1">
      <c r="A80" s="436">
        <v>67</v>
      </c>
      <c r="B80" s="923" t="str">
        <f>IF(基本情報入力シート!C119="","",基本情報入力シート!C119)</f>
        <v/>
      </c>
      <c r="C80" s="924"/>
      <c r="D80" s="924"/>
      <c r="E80" s="924"/>
      <c r="F80" s="924"/>
      <c r="G80" s="924"/>
      <c r="H80" s="924"/>
      <c r="I80" s="925"/>
      <c r="J80" s="421" t="str">
        <f>IF(基本情報入力シート!M119="","",基本情報入力シート!M119)</f>
        <v/>
      </c>
      <c r="K80" s="422" t="str">
        <f>IF(基本情報入力シート!R119="","",基本情報入力シート!R119)</f>
        <v/>
      </c>
      <c r="L80" s="422" t="str">
        <f>IF(基本情報入力シート!W119="","",基本情報入力シート!W119)</f>
        <v/>
      </c>
      <c r="M80" s="423" t="str">
        <f>IF(基本情報入力シート!X119="","",基本情報入力シート!X119)</f>
        <v/>
      </c>
      <c r="N80" s="424" t="str">
        <f>IF(基本情報入力シート!Y119="","",基本情報入力シート!Y119)</f>
        <v/>
      </c>
      <c r="O80" s="99"/>
      <c r="P80" s="1023"/>
      <c r="Q80" s="1024"/>
      <c r="R80" s="463" t="str">
        <f>IFERROR(IF(OR('別紙様式3-2（４・５月）'!R82="",'別紙様式3-2（４・５月）'!Z82="ベア加算"),"",P80*VLOOKUP(N80,【参考】数式用!$AD$2:$AH$27,MATCH(O80,【参考】数式用!$K$4:$N$4,0)+1,0)),"")</f>
        <v/>
      </c>
      <c r="S80" s="120"/>
      <c r="T80" s="1025"/>
      <c r="U80" s="1026"/>
      <c r="V80" s="476" t="str">
        <f>IFERROR(IF(AND('別紙様式3-2（４・５月）'!O82="", O80&lt;&gt;""),P80, P80*VLOOKUP(AF80,【参考】数式用4!$DC$3:$DZ$106,MATCH(N80,【参考】数式用4!$DC$2:$DZ$2,0))),"")</f>
        <v/>
      </c>
      <c r="W80" s="471"/>
      <c r="X80" s="466"/>
      <c r="Y80" s="1012" t="str">
        <f>IFERROR(
     IF(OR('別紙様式3-2（４・５月）'!R82="",'別紙様式3-2（４・５月）'!Z82="ベア加算"),"",
                                            X80*VLOOKUP(N80,【参考】数式用!$AD$2:$AH$27,MATCH(W80,【参考】数式用!$K$4:$N$4,0)+1,0)
      ),"")</f>
        <v/>
      </c>
      <c r="Z80" s="1012"/>
      <c r="AA80" s="120"/>
      <c r="AB80" s="467"/>
      <c r="AC80" s="446" t="str">
        <f>IFERROR(IF(AND('別紙様式3-2（４・５月）'!O82="", W80&lt;&gt;"", W80&lt;&gt;"―"),X80, X80*VLOOKUP(AG80,【参考】数式用4!$DC$3:$DZ$106,MATCH(N80,【参考】数式用4!$DC$2:$DZ$2,0))),"")</f>
        <v/>
      </c>
      <c r="AD80" s="468" t="str">
        <f t="shared" si="2"/>
        <v/>
      </c>
      <c r="AE80" s="418" t="str">
        <f t="shared" si="3"/>
        <v/>
      </c>
      <c r="AF80" s="435" t="str">
        <f>IF(O80="","",'別紙様式3-2（４・５月）'!O82&amp;'別紙様式3-2（４・５月）'!P82&amp;'別紙様式3-2（４・５月）'!Q82&amp;"から"&amp;O80)</f>
        <v/>
      </c>
      <c r="AG80" s="435" t="str">
        <f>IF(OR(W80="",W80="―"),"",'別紙様式3-2（４・５月）'!O82&amp;'別紙様式3-2（４・５月）'!P82&amp;'別紙様式3-2（４・５月）'!Q82&amp;"から"&amp;W80)</f>
        <v/>
      </c>
      <c r="AH80" s="395"/>
      <c r="AI80" s="395"/>
      <c r="AJ80" s="395"/>
      <c r="AK80" s="395"/>
      <c r="AL80" s="395"/>
      <c r="AM80" s="395"/>
      <c r="AN80" s="395"/>
      <c r="AO80" s="395"/>
    </row>
    <row r="81" spans="1:41" customFormat="1" ht="24.9" customHeight="1">
      <c r="A81" s="436">
        <v>68</v>
      </c>
      <c r="B81" s="923" t="str">
        <f>IF(基本情報入力シート!C120="","",基本情報入力シート!C120)</f>
        <v/>
      </c>
      <c r="C81" s="924"/>
      <c r="D81" s="924"/>
      <c r="E81" s="924"/>
      <c r="F81" s="924"/>
      <c r="G81" s="924"/>
      <c r="H81" s="924"/>
      <c r="I81" s="925"/>
      <c r="J81" s="421" t="str">
        <f>IF(基本情報入力シート!M120="","",基本情報入力シート!M120)</f>
        <v/>
      </c>
      <c r="K81" s="422" t="str">
        <f>IF(基本情報入力シート!R120="","",基本情報入力シート!R120)</f>
        <v/>
      </c>
      <c r="L81" s="422" t="str">
        <f>IF(基本情報入力シート!W120="","",基本情報入力シート!W120)</f>
        <v/>
      </c>
      <c r="M81" s="423" t="str">
        <f>IF(基本情報入力シート!X120="","",基本情報入力シート!X120)</f>
        <v/>
      </c>
      <c r="N81" s="424" t="str">
        <f>IF(基本情報入力シート!Y120="","",基本情報入力シート!Y120)</f>
        <v/>
      </c>
      <c r="O81" s="99"/>
      <c r="P81" s="1023"/>
      <c r="Q81" s="1024"/>
      <c r="R81" s="463" t="str">
        <f>IFERROR(IF(OR('別紙様式3-2（４・５月）'!R83="",'別紙様式3-2（４・５月）'!Z83="ベア加算"),"",P81*VLOOKUP(N81,【参考】数式用!$AD$2:$AH$27,MATCH(O81,【参考】数式用!$K$4:$N$4,0)+1,0)),"")</f>
        <v/>
      </c>
      <c r="S81" s="120"/>
      <c r="T81" s="1025"/>
      <c r="U81" s="1026"/>
      <c r="V81" s="476" t="str">
        <f>IFERROR(IF(AND('別紙様式3-2（４・５月）'!O83="", O81&lt;&gt;""),P81, P81*VLOOKUP(AF81,【参考】数式用4!$DC$3:$DZ$106,MATCH(N81,【参考】数式用4!$DC$2:$DZ$2,0))),"")</f>
        <v/>
      </c>
      <c r="W81" s="471"/>
      <c r="X81" s="466"/>
      <c r="Y81" s="1012" t="str">
        <f>IFERROR(
     IF(OR('別紙様式3-2（４・５月）'!R83="",'別紙様式3-2（４・５月）'!Z83="ベア加算"),"",
                                            X81*VLOOKUP(N81,【参考】数式用!$AD$2:$AH$27,MATCH(W81,【参考】数式用!$K$4:$N$4,0)+1,0)
      ),"")</f>
        <v/>
      </c>
      <c r="Z81" s="1012"/>
      <c r="AA81" s="120"/>
      <c r="AB81" s="467"/>
      <c r="AC81" s="446" t="str">
        <f>IFERROR(IF(AND('別紙様式3-2（４・５月）'!O83="", W81&lt;&gt;"", W81&lt;&gt;"―"),X81, X81*VLOOKUP(AG81,【参考】数式用4!$DC$3:$DZ$106,MATCH(N81,【参考】数式用4!$DC$2:$DZ$2,0))),"")</f>
        <v/>
      </c>
      <c r="AD81" s="468" t="str">
        <f t="shared" si="2"/>
        <v/>
      </c>
      <c r="AE81" s="418" t="str">
        <f t="shared" si="3"/>
        <v/>
      </c>
      <c r="AF81" s="435" t="str">
        <f>IF(O81="","",'別紙様式3-2（４・５月）'!O83&amp;'別紙様式3-2（４・５月）'!P83&amp;'別紙様式3-2（４・５月）'!Q83&amp;"から"&amp;O81)</f>
        <v/>
      </c>
      <c r="AG81" s="435" t="str">
        <f>IF(OR(W81="",W81="―"),"",'別紙様式3-2（４・５月）'!O83&amp;'別紙様式3-2（４・５月）'!P83&amp;'別紙様式3-2（４・５月）'!Q83&amp;"から"&amp;W81)</f>
        <v/>
      </c>
      <c r="AH81" s="395"/>
      <c r="AI81" s="395"/>
      <c r="AJ81" s="395"/>
      <c r="AK81" s="395"/>
      <c r="AL81" s="395"/>
      <c r="AM81" s="395"/>
      <c r="AN81" s="395"/>
      <c r="AO81" s="395"/>
    </row>
    <row r="82" spans="1:41" customFormat="1" ht="24.9" customHeight="1">
      <c r="A82" s="436">
        <v>69</v>
      </c>
      <c r="B82" s="923" t="str">
        <f>IF(基本情報入力シート!C121="","",基本情報入力シート!C121)</f>
        <v/>
      </c>
      <c r="C82" s="924"/>
      <c r="D82" s="924"/>
      <c r="E82" s="924"/>
      <c r="F82" s="924"/>
      <c r="G82" s="924"/>
      <c r="H82" s="924"/>
      <c r="I82" s="925"/>
      <c r="J82" s="421" t="str">
        <f>IF(基本情報入力シート!M121="","",基本情報入力シート!M121)</f>
        <v/>
      </c>
      <c r="K82" s="422" t="str">
        <f>IF(基本情報入力シート!R121="","",基本情報入力シート!R121)</f>
        <v/>
      </c>
      <c r="L82" s="422" t="str">
        <f>IF(基本情報入力シート!W121="","",基本情報入力シート!W121)</f>
        <v/>
      </c>
      <c r="M82" s="423" t="str">
        <f>IF(基本情報入力シート!X121="","",基本情報入力シート!X121)</f>
        <v/>
      </c>
      <c r="N82" s="424" t="str">
        <f>IF(基本情報入力シート!Y121="","",基本情報入力シート!Y121)</f>
        <v/>
      </c>
      <c r="O82" s="99"/>
      <c r="P82" s="1023"/>
      <c r="Q82" s="1024"/>
      <c r="R82" s="463" t="str">
        <f>IFERROR(IF(OR('別紙様式3-2（４・５月）'!R84="",'別紙様式3-2（４・５月）'!Z84="ベア加算"),"",P82*VLOOKUP(N82,【参考】数式用!$AD$2:$AH$27,MATCH(O82,【参考】数式用!$K$4:$N$4,0)+1,0)),"")</f>
        <v/>
      </c>
      <c r="S82" s="120"/>
      <c r="T82" s="1025"/>
      <c r="U82" s="1026"/>
      <c r="V82" s="476" t="str">
        <f>IFERROR(IF(AND('別紙様式3-2（４・５月）'!O84="", O82&lt;&gt;""),P82, P82*VLOOKUP(AF82,【参考】数式用4!$DC$3:$DZ$106,MATCH(N82,【参考】数式用4!$DC$2:$DZ$2,0))),"")</f>
        <v/>
      </c>
      <c r="W82" s="471"/>
      <c r="X82" s="466"/>
      <c r="Y82" s="1012" t="str">
        <f>IFERROR(
     IF(OR('別紙様式3-2（４・５月）'!R84="",'別紙様式3-2（４・５月）'!Z84="ベア加算"),"",
                                            X82*VLOOKUP(N82,【参考】数式用!$AD$2:$AH$27,MATCH(W82,【参考】数式用!$K$4:$N$4,0)+1,0)
      ),"")</f>
        <v/>
      </c>
      <c r="Z82" s="1012"/>
      <c r="AA82" s="120"/>
      <c r="AB82" s="467"/>
      <c r="AC82" s="446" t="str">
        <f>IFERROR(IF(AND('別紙様式3-2（４・５月）'!O84="", W82&lt;&gt;"", W82&lt;&gt;"―"),X82, X82*VLOOKUP(AG82,【参考】数式用4!$DC$3:$DZ$106,MATCH(N82,【参考】数式用4!$DC$2:$DZ$2,0))),"")</f>
        <v/>
      </c>
      <c r="AD82" s="468" t="str">
        <f t="shared" si="2"/>
        <v/>
      </c>
      <c r="AE82" s="418" t="str">
        <f t="shared" si="3"/>
        <v/>
      </c>
      <c r="AF82" s="435" t="str">
        <f>IF(O82="","",'別紙様式3-2（４・５月）'!O84&amp;'別紙様式3-2（４・５月）'!P84&amp;'別紙様式3-2（４・５月）'!Q84&amp;"から"&amp;O82)</f>
        <v/>
      </c>
      <c r="AG82" s="435" t="str">
        <f>IF(OR(W82="",W82="―"),"",'別紙様式3-2（４・５月）'!O84&amp;'別紙様式3-2（４・５月）'!P84&amp;'別紙様式3-2（４・５月）'!Q84&amp;"から"&amp;W82)</f>
        <v/>
      </c>
      <c r="AH82" s="395"/>
      <c r="AI82" s="395"/>
      <c r="AJ82" s="395"/>
      <c r="AK82" s="395"/>
      <c r="AL82" s="395"/>
      <c r="AM82" s="395"/>
      <c r="AN82" s="395"/>
      <c r="AO82" s="395"/>
    </row>
    <row r="83" spans="1:41" customFormat="1" ht="24.9" customHeight="1">
      <c r="A83" s="436">
        <v>70</v>
      </c>
      <c r="B83" s="923" t="str">
        <f>IF(基本情報入力シート!C122="","",基本情報入力シート!C122)</f>
        <v/>
      </c>
      <c r="C83" s="924"/>
      <c r="D83" s="924"/>
      <c r="E83" s="924"/>
      <c r="F83" s="924"/>
      <c r="G83" s="924"/>
      <c r="H83" s="924"/>
      <c r="I83" s="925"/>
      <c r="J83" s="421" t="str">
        <f>IF(基本情報入力シート!M122="","",基本情報入力シート!M122)</f>
        <v/>
      </c>
      <c r="K83" s="422" t="str">
        <f>IF(基本情報入力シート!R122="","",基本情報入力シート!R122)</f>
        <v/>
      </c>
      <c r="L83" s="422" t="str">
        <f>IF(基本情報入力シート!W122="","",基本情報入力シート!W122)</f>
        <v/>
      </c>
      <c r="M83" s="423" t="str">
        <f>IF(基本情報入力シート!X122="","",基本情報入力シート!X122)</f>
        <v/>
      </c>
      <c r="N83" s="424" t="str">
        <f>IF(基本情報入力シート!Y122="","",基本情報入力シート!Y122)</f>
        <v/>
      </c>
      <c r="O83" s="99"/>
      <c r="P83" s="1023"/>
      <c r="Q83" s="1024"/>
      <c r="R83" s="463" t="str">
        <f>IFERROR(IF(OR('別紙様式3-2（４・５月）'!R85="",'別紙様式3-2（４・５月）'!Z85="ベア加算"),"",P83*VLOOKUP(N83,【参考】数式用!$AD$2:$AH$27,MATCH(O83,【参考】数式用!$K$4:$N$4,0)+1,0)),"")</f>
        <v/>
      </c>
      <c r="S83" s="120"/>
      <c r="T83" s="1025"/>
      <c r="U83" s="1026"/>
      <c r="V83" s="476" t="str">
        <f>IFERROR(IF(AND('別紙様式3-2（４・５月）'!O85="", O83&lt;&gt;""),P83, P83*VLOOKUP(AF83,【参考】数式用4!$DC$3:$DZ$106,MATCH(N83,【参考】数式用4!$DC$2:$DZ$2,0))),"")</f>
        <v/>
      </c>
      <c r="W83" s="471"/>
      <c r="X83" s="466"/>
      <c r="Y83" s="1012" t="str">
        <f>IFERROR(
     IF(OR('別紙様式3-2（４・５月）'!R85="",'別紙様式3-2（４・５月）'!Z85="ベア加算"),"",
                                            X83*VLOOKUP(N83,【参考】数式用!$AD$2:$AH$27,MATCH(W83,【参考】数式用!$K$4:$N$4,0)+1,0)
      ),"")</f>
        <v/>
      </c>
      <c r="Z83" s="1012"/>
      <c r="AA83" s="120"/>
      <c r="AB83" s="467"/>
      <c r="AC83" s="446" t="str">
        <f>IFERROR(IF(AND('別紙様式3-2（４・５月）'!O85="", W83&lt;&gt;"", W83&lt;&gt;"―"),X83, X83*VLOOKUP(AG83,【参考】数式用4!$DC$3:$DZ$106,MATCH(N83,【参考】数式用4!$DC$2:$DZ$2,0))),"")</f>
        <v/>
      </c>
      <c r="AD83" s="468" t="str">
        <f t="shared" si="2"/>
        <v/>
      </c>
      <c r="AE83" s="418" t="str">
        <f t="shared" si="3"/>
        <v/>
      </c>
      <c r="AF83" s="435" t="str">
        <f>IF(O83="","",'別紙様式3-2（４・５月）'!O85&amp;'別紙様式3-2（４・５月）'!P85&amp;'別紙様式3-2（４・５月）'!Q85&amp;"から"&amp;O83)</f>
        <v/>
      </c>
      <c r="AG83" s="435" t="str">
        <f>IF(OR(W83="",W83="―"),"",'別紙様式3-2（４・５月）'!O85&amp;'別紙様式3-2（４・５月）'!P85&amp;'別紙様式3-2（４・５月）'!Q85&amp;"から"&amp;W83)</f>
        <v/>
      </c>
      <c r="AH83" s="395"/>
      <c r="AI83" s="395"/>
      <c r="AJ83" s="395"/>
      <c r="AK83" s="395"/>
      <c r="AL83" s="395"/>
      <c r="AM83" s="395"/>
      <c r="AN83" s="395"/>
      <c r="AO83" s="395"/>
    </row>
    <row r="84" spans="1:41" customFormat="1" ht="24.9" customHeight="1">
      <c r="A84" s="436">
        <v>71</v>
      </c>
      <c r="B84" s="923" t="str">
        <f>IF(基本情報入力シート!C123="","",基本情報入力シート!C123)</f>
        <v/>
      </c>
      <c r="C84" s="924"/>
      <c r="D84" s="924"/>
      <c r="E84" s="924"/>
      <c r="F84" s="924"/>
      <c r="G84" s="924"/>
      <c r="H84" s="924"/>
      <c r="I84" s="925"/>
      <c r="J84" s="421" t="str">
        <f>IF(基本情報入力シート!M123="","",基本情報入力シート!M123)</f>
        <v/>
      </c>
      <c r="K84" s="422" t="str">
        <f>IF(基本情報入力シート!R123="","",基本情報入力シート!R123)</f>
        <v/>
      </c>
      <c r="L84" s="422" t="str">
        <f>IF(基本情報入力シート!W123="","",基本情報入力シート!W123)</f>
        <v/>
      </c>
      <c r="M84" s="423" t="str">
        <f>IF(基本情報入力シート!X123="","",基本情報入力シート!X123)</f>
        <v/>
      </c>
      <c r="N84" s="424" t="str">
        <f>IF(基本情報入力シート!Y123="","",基本情報入力シート!Y123)</f>
        <v/>
      </c>
      <c r="O84" s="99"/>
      <c r="P84" s="1023"/>
      <c r="Q84" s="1024"/>
      <c r="R84" s="463" t="str">
        <f>IFERROR(IF(OR('別紙様式3-2（４・５月）'!R86="",'別紙様式3-2（４・５月）'!Z86="ベア加算"),"",P84*VLOOKUP(N84,【参考】数式用!$AD$2:$AH$27,MATCH(O84,【参考】数式用!$K$4:$N$4,0)+1,0)),"")</f>
        <v/>
      </c>
      <c r="S84" s="120"/>
      <c r="T84" s="1025"/>
      <c r="U84" s="1026"/>
      <c r="V84" s="476" t="str">
        <f>IFERROR(IF(AND('別紙様式3-2（４・５月）'!O86="", O84&lt;&gt;""),P84, P84*VLOOKUP(AF84,【参考】数式用4!$DC$3:$DZ$106,MATCH(N84,【参考】数式用4!$DC$2:$DZ$2,0))),"")</f>
        <v/>
      </c>
      <c r="W84" s="471"/>
      <c r="X84" s="466"/>
      <c r="Y84" s="1012" t="str">
        <f>IFERROR(
     IF(OR('別紙様式3-2（４・５月）'!R86="",'別紙様式3-2（４・５月）'!Z86="ベア加算"),"",
                                            X84*VLOOKUP(N84,【参考】数式用!$AD$2:$AH$27,MATCH(W84,【参考】数式用!$K$4:$N$4,0)+1,0)
      ),"")</f>
        <v/>
      </c>
      <c r="Z84" s="1012"/>
      <c r="AA84" s="120"/>
      <c r="AB84" s="467"/>
      <c r="AC84" s="446" t="str">
        <f>IFERROR(IF(AND('別紙様式3-2（４・５月）'!O86="", W84&lt;&gt;"", W84&lt;&gt;"―"),X84, X84*VLOOKUP(AG84,【参考】数式用4!$DC$3:$DZ$106,MATCH(N84,【参考】数式用4!$DC$2:$DZ$2,0))),"")</f>
        <v/>
      </c>
      <c r="AD84" s="468" t="str">
        <f t="shared" si="2"/>
        <v/>
      </c>
      <c r="AE84" s="418" t="str">
        <f t="shared" si="3"/>
        <v/>
      </c>
      <c r="AF84" s="435" t="str">
        <f>IF(O84="","",'別紙様式3-2（４・５月）'!O86&amp;'別紙様式3-2（４・５月）'!P86&amp;'別紙様式3-2（４・５月）'!Q86&amp;"から"&amp;O84)</f>
        <v/>
      </c>
      <c r="AG84" s="435" t="str">
        <f>IF(OR(W84="",W84="―"),"",'別紙様式3-2（４・５月）'!O86&amp;'別紙様式3-2（４・５月）'!P86&amp;'別紙様式3-2（４・５月）'!Q86&amp;"から"&amp;W84)</f>
        <v/>
      </c>
      <c r="AH84" s="395"/>
      <c r="AI84" s="395"/>
      <c r="AJ84" s="395"/>
      <c r="AK84" s="395"/>
      <c r="AL84" s="395"/>
      <c r="AM84" s="395"/>
      <c r="AN84" s="395"/>
      <c r="AO84" s="395"/>
    </row>
    <row r="85" spans="1:41" customFormat="1" ht="24.9" customHeight="1">
      <c r="A85" s="436">
        <v>72</v>
      </c>
      <c r="B85" s="923" t="str">
        <f>IF(基本情報入力シート!C124="","",基本情報入力シート!C124)</f>
        <v/>
      </c>
      <c r="C85" s="924"/>
      <c r="D85" s="924"/>
      <c r="E85" s="924"/>
      <c r="F85" s="924"/>
      <c r="G85" s="924"/>
      <c r="H85" s="924"/>
      <c r="I85" s="925"/>
      <c r="J85" s="421" t="str">
        <f>IF(基本情報入力シート!M124="","",基本情報入力シート!M124)</f>
        <v/>
      </c>
      <c r="K85" s="422" t="str">
        <f>IF(基本情報入力シート!R124="","",基本情報入力シート!R124)</f>
        <v/>
      </c>
      <c r="L85" s="422" t="str">
        <f>IF(基本情報入力シート!W124="","",基本情報入力シート!W124)</f>
        <v/>
      </c>
      <c r="M85" s="423" t="str">
        <f>IF(基本情報入力シート!X124="","",基本情報入力シート!X124)</f>
        <v/>
      </c>
      <c r="N85" s="424" t="str">
        <f>IF(基本情報入力シート!Y124="","",基本情報入力シート!Y124)</f>
        <v/>
      </c>
      <c r="O85" s="99"/>
      <c r="P85" s="1023"/>
      <c r="Q85" s="1024"/>
      <c r="R85" s="463" t="str">
        <f>IFERROR(IF(OR('別紙様式3-2（４・５月）'!R87="",'別紙様式3-2（４・５月）'!Z87="ベア加算"),"",P85*VLOOKUP(N85,【参考】数式用!$AD$2:$AH$27,MATCH(O85,【参考】数式用!$K$4:$N$4,0)+1,0)),"")</f>
        <v/>
      </c>
      <c r="S85" s="120"/>
      <c r="T85" s="1025"/>
      <c r="U85" s="1026"/>
      <c r="V85" s="476" t="str">
        <f>IFERROR(IF(AND('別紙様式3-2（４・５月）'!O87="", O85&lt;&gt;""),P85, P85*VLOOKUP(AF85,【参考】数式用4!$DC$3:$DZ$106,MATCH(N85,【参考】数式用4!$DC$2:$DZ$2,0))),"")</f>
        <v/>
      </c>
      <c r="W85" s="471"/>
      <c r="X85" s="466"/>
      <c r="Y85" s="1012" t="str">
        <f>IFERROR(
     IF(OR('別紙様式3-2（４・５月）'!R87="",'別紙様式3-2（４・５月）'!Z87="ベア加算"),"",
                                            X85*VLOOKUP(N85,【参考】数式用!$AD$2:$AH$27,MATCH(W85,【参考】数式用!$K$4:$N$4,0)+1,0)
      ),"")</f>
        <v/>
      </c>
      <c r="Z85" s="1012"/>
      <c r="AA85" s="120"/>
      <c r="AB85" s="467"/>
      <c r="AC85" s="446" t="str">
        <f>IFERROR(IF(AND('別紙様式3-2（４・５月）'!O87="", W85&lt;&gt;"", W85&lt;&gt;"―"),X85, X85*VLOOKUP(AG85,【参考】数式用4!$DC$3:$DZ$106,MATCH(N85,【参考】数式用4!$DC$2:$DZ$2,0))),"")</f>
        <v/>
      </c>
      <c r="AD85" s="468" t="str">
        <f t="shared" ref="AD85:AD113" si="4">IF(OR(O85="新加算Ⅰ",O85="新加算Ⅱ",O85="新加算Ⅴ（１）",O85="新加算Ⅴ（２）",O85="新加算Ⅴ（３）",O85="新加算Ⅴ（４）",O85="新加算Ⅴ（５）",O85="新加算Ⅴ（６）",O85="新加算Ⅴ（７）",O85="新加算Ⅴ（９）",O85="新加算Ⅴ（10）",O85="新加算Ⅴ（12）"),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E85" s="418" t="str">
        <f t="shared" ref="AE85:AE113" si="5">IF(OR(W85="新加算Ⅰ",W85="新加算Ⅱ"),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F85" s="435" t="str">
        <f>IF(O85="","",'別紙様式3-2（４・５月）'!O87&amp;'別紙様式3-2（４・５月）'!P87&amp;'別紙様式3-2（４・５月）'!Q87&amp;"から"&amp;O85)</f>
        <v/>
      </c>
      <c r="AG85" s="435" t="str">
        <f>IF(OR(W85="",W85="―"),"",'別紙様式3-2（４・５月）'!O87&amp;'別紙様式3-2（４・５月）'!P87&amp;'別紙様式3-2（４・５月）'!Q87&amp;"から"&amp;W85)</f>
        <v/>
      </c>
      <c r="AH85" s="395"/>
      <c r="AI85" s="395"/>
      <c r="AJ85" s="395"/>
      <c r="AK85" s="395"/>
      <c r="AL85" s="395"/>
      <c r="AM85" s="395"/>
      <c r="AN85" s="395"/>
      <c r="AO85" s="395"/>
    </row>
    <row r="86" spans="1:41" customFormat="1" ht="24.9" customHeight="1">
      <c r="A86" s="436">
        <v>73</v>
      </c>
      <c r="B86" s="923" t="str">
        <f>IF(基本情報入力シート!C125="","",基本情報入力シート!C125)</f>
        <v/>
      </c>
      <c r="C86" s="924"/>
      <c r="D86" s="924"/>
      <c r="E86" s="924"/>
      <c r="F86" s="924"/>
      <c r="G86" s="924"/>
      <c r="H86" s="924"/>
      <c r="I86" s="925"/>
      <c r="J86" s="421" t="str">
        <f>IF(基本情報入力シート!M125="","",基本情報入力シート!M125)</f>
        <v/>
      </c>
      <c r="K86" s="422" t="str">
        <f>IF(基本情報入力シート!R125="","",基本情報入力シート!R125)</f>
        <v/>
      </c>
      <c r="L86" s="422" t="str">
        <f>IF(基本情報入力シート!W125="","",基本情報入力シート!W125)</f>
        <v/>
      </c>
      <c r="M86" s="423" t="str">
        <f>IF(基本情報入力シート!X125="","",基本情報入力シート!X125)</f>
        <v/>
      </c>
      <c r="N86" s="424" t="str">
        <f>IF(基本情報入力シート!Y125="","",基本情報入力シート!Y125)</f>
        <v/>
      </c>
      <c r="O86" s="99"/>
      <c r="P86" s="1023"/>
      <c r="Q86" s="1024"/>
      <c r="R86" s="463" t="str">
        <f>IFERROR(IF(OR('別紙様式3-2（４・５月）'!R88="",'別紙様式3-2（４・５月）'!Z88="ベア加算"),"",P86*VLOOKUP(N86,【参考】数式用!$AD$2:$AH$27,MATCH(O86,【参考】数式用!$K$4:$N$4,0)+1,0)),"")</f>
        <v/>
      </c>
      <c r="S86" s="120"/>
      <c r="T86" s="1025"/>
      <c r="U86" s="1026"/>
      <c r="V86" s="476" t="str">
        <f>IFERROR(IF(AND('別紙様式3-2（４・５月）'!O88="", O86&lt;&gt;""),P86, P86*VLOOKUP(AF86,【参考】数式用4!$DC$3:$DZ$106,MATCH(N86,【参考】数式用4!$DC$2:$DZ$2,0))),"")</f>
        <v/>
      </c>
      <c r="W86" s="471"/>
      <c r="X86" s="466"/>
      <c r="Y86" s="1012" t="str">
        <f>IFERROR(
     IF(OR('別紙様式3-2（４・５月）'!R88="",'別紙様式3-2（４・５月）'!Z88="ベア加算"),"",
                                            X86*VLOOKUP(N86,【参考】数式用!$AD$2:$AH$27,MATCH(W86,【参考】数式用!$K$4:$N$4,0)+1,0)
      ),"")</f>
        <v/>
      </c>
      <c r="Z86" s="1012"/>
      <c r="AA86" s="120"/>
      <c r="AB86" s="467"/>
      <c r="AC86" s="446" t="str">
        <f>IFERROR(IF(AND('別紙様式3-2（４・５月）'!O88="", W86&lt;&gt;"", W86&lt;&gt;"―"),X86, X86*VLOOKUP(AG86,【参考】数式用4!$DC$3:$DZ$106,MATCH(N86,【参考】数式用4!$DC$2:$DZ$2,0))),"")</f>
        <v/>
      </c>
      <c r="AD86" s="468" t="str">
        <f t="shared" si="4"/>
        <v/>
      </c>
      <c r="AE86" s="418" t="str">
        <f t="shared" si="5"/>
        <v/>
      </c>
      <c r="AF86" s="435" t="str">
        <f>IF(O86="","",'別紙様式3-2（４・５月）'!O88&amp;'別紙様式3-2（４・５月）'!P88&amp;'別紙様式3-2（４・５月）'!Q88&amp;"から"&amp;O86)</f>
        <v/>
      </c>
      <c r="AG86" s="435" t="str">
        <f>IF(OR(W86="",W86="―"),"",'別紙様式3-2（４・５月）'!O88&amp;'別紙様式3-2（４・５月）'!P88&amp;'別紙様式3-2（４・５月）'!Q88&amp;"から"&amp;W86)</f>
        <v/>
      </c>
      <c r="AH86" s="395"/>
      <c r="AI86" s="395"/>
      <c r="AJ86" s="395"/>
      <c r="AK86" s="395"/>
      <c r="AL86" s="395"/>
      <c r="AM86" s="395"/>
      <c r="AN86" s="395"/>
      <c r="AO86" s="395"/>
    </row>
    <row r="87" spans="1:41" customFormat="1" ht="24.9" customHeight="1">
      <c r="A87" s="436">
        <v>74</v>
      </c>
      <c r="B87" s="923" t="str">
        <f>IF(基本情報入力シート!C126="","",基本情報入力シート!C126)</f>
        <v/>
      </c>
      <c r="C87" s="924"/>
      <c r="D87" s="924"/>
      <c r="E87" s="924"/>
      <c r="F87" s="924"/>
      <c r="G87" s="924"/>
      <c r="H87" s="924"/>
      <c r="I87" s="925"/>
      <c r="J87" s="421" t="str">
        <f>IF(基本情報入力シート!M126="","",基本情報入力シート!M126)</f>
        <v/>
      </c>
      <c r="K87" s="422" t="str">
        <f>IF(基本情報入力シート!R126="","",基本情報入力シート!R126)</f>
        <v/>
      </c>
      <c r="L87" s="422" t="str">
        <f>IF(基本情報入力シート!W126="","",基本情報入力シート!W126)</f>
        <v/>
      </c>
      <c r="M87" s="423" t="str">
        <f>IF(基本情報入力シート!X126="","",基本情報入力シート!X126)</f>
        <v/>
      </c>
      <c r="N87" s="424" t="str">
        <f>IF(基本情報入力シート!Y126="","",基本情報入力シート!Y126)</f>
        <v/>
      </c>
      <c r="O87" s="99"/>
      <c r="P87" s="1023"/>
      <c r="Q87" s="1024"/>
      <c r="R87" s="463" t="str">
        <f>IFERROR(IF(OR('別紙様式3-2（４・５月）'!R89="",'別紙様式3-2（４・５月）'!Z89="ベア加算"),"",P87*VLOOKUP(N87,【参考】数式用!$AD$2:$AH$27,MATCH(O87,【参考】数式用!$K$4:$N$4,0)+1,0)),"")</f>
        <v/>
      </c>
      <c r="S87" s="120"/>
      <c r="T87" s="1025"/>
      <c r="U87" s="1026"/>
      <c r="V87" s="476" t="str">
        <f>IFERROR(IF(AND('別紙様式3-2（４・５月）'!O89="", O87&lt;&gt;""),P87, P87*VLOOKUP(AF87,【参考】数式用4!$DC$3:$DZ$106,MATCH(N87,【参考】数式用4!$DC$2:$DZ$2,0))),"")</f>
        <v/>
      </c>
      <c r="W87" s="471"/>
      <c r="X87" s="466"/>
      <c r="Y87" s="1012" t="str">
        <f>IFERROR(
     IF(OR('別紙様式3-2（４・５月）'!R89="",'別紙様式3-2（４・５月）'!Z89="ベア加算"),"",
                                            X87*VLOOKUP(N87,【参考】数式用!$AD$2:$AH$27,MATCH(W87,【参考】数式用!$K$4:$N$4,0)+1,0)
      ),"")</f>
        <v/>
      </c>
      <c r="Z87" s="1012"/>
      <c r="AA87" s="120"/>
      <c r="AB87" s="467"/>
      <c r="AC87" s="446" t="str">
        <f>IFERROR(IF(AND('別紙様式3-2（４・５月）'!O89="", W87&lt;&gt;"", W87&lt;&gt;"―"),X87, X87*VLOOKUP(AG87,【参考】数式用4!$DC$3:$DZ$106,MATCH(N87,【参考】数式用4!$DC$2:$DZ$2,0))),"")</f>
        <v/>
      </c>
      <c r="AD87" s="468" t="str">
        <f t="shared" si="4"/>
        <v/>
      </c>
      <c r="AE87" s="418" t="str">
        <f t="shared" si="5"/>
        <v/>
      </c>
      <c r="AF87" s="435" t="str">
        <f>IF(O87="","",'別紙様式3-2（４・５月）'!O89&amp;'別紙様式3-2（４・５月）'!P89&amp;'別紙様式3-2（４・５月）'!Q89&amp;"から"&amp;O87)</f>
        <v/>
      </c>
      <c r="AG87" s="435" t="str">
        <f>IF(OR(W87="",W87="―"),"",'別紙様式3-2（４・５月）'!O89&amp;'別紙様式3-2（４・５月）'!P89&amp;'別紙様式3-2（４・５月）'!Q89&amp;"から"&amp;W87)</f>
        <v/>
      </c>
      <c r="AH87" s="395"/>
      <c r="AI87" s="395"/>
      <c r="AJ87" s="395"/>
      <c r="AK87" s="395"/>
      <c r="AL87" s="395"/>
      <c r="AM87" s="395"/>
      <c r="AN87" s="395"/>
      <c r="AO87" s="395"/>
    </row>
    <row r="88" spans="1:41" customFormat="1" ht="24.9" customHeight="1">
      <c r="A88" s="436">
        <v>75</v>
      </c>
      <c r="B88" s="923" t="str">
        <f>IF(基本情報入力シート!C127="","",基本情報入力シート!C127)</f>
        <v/>
      </c>
      <c r="C88" s="924"/>
      <c r="D88" s="924"/>
      <c r="E88" s="924"/>
      <c r="F88" s="924"/>
      <c r="G88" s="924"/>
      <c r="H88" s="924"/>
      <c r="I88" s="925"/>
      <c r="J88" s="421" t="str">
        <f>IF(基本情報入力シート!M127="","",基本情報入力シート!M127)</f>
        <v/>
      </c>
      <c r="K88" s="422" t="str">
        <f>IF(基本情報入力シート!R127="","",基本情報入力シート!R127)</f>
        <v/>
      </c>
      <c r="L88" s="422" t="str">
        <f>IF(基本情報入力シート!W127="","",基本情報入力シート!W127)</f>
        <v/>
      </c>
      <c r="M88" s="423" t="str">
        <f>IF(基本情報入力シート!X127="","",基本情報入力シート!X127)</f>
        <v/>
      </c>
      <c r="N88" s="424" t="str">
        <f>IF(基本情報入力シート!Y127="","",基本情報入力シート!Y127)</f>
        <v/>
      </c>
      <c r="O88" s="99"/>
      <c r="P88" s="1023"/>
      <c r="Q88" s="1024"/>
      <c r="R88" s="463" t="str">
        <f>IFERROR(IF(OR('別紙様式3-2（４・５月）'!R90="",'別紙様式3-2（４・５月）'!Z90="ベア加算"),"",P88*VLOOKUP(N88,【参考】数式用!$AD$2:$AH$27,MATCH(O88,【参考】数式用!$K$4:$N$4,0)+1,0)),"")</f>
        <v/>
      </c>
      <c r="S88" s="120"/>
      <c r="T88" s="1025"/>
      <c r="U88" s="1026"/>
      <c r="V88" s="476" t="str">
        <f>IFERROR(IF(AND('別紙様式3-2（４・５月）'!O90="", O88&lt;&gt;""),P88, P88*VLOOKUP(AF88,【参考】数式用4!$DC$3:$DZ$106,MATCH(N88,【参考】数式用4!$DC$2:$DZ$2,0))),"")</f>
        <v/>
      </c>
      <c r="W88" s="471"/>
      <c r="X88" s="466"/>
      <c r="Y88" s="1012" t="str">
        <f>IFERROR(
     IF(OR('別紙様式3-2（４・５月）'!R90="",'別紙様式3-2（４・５月）'!Z90="ベア加算"),"",
                                            X88*VLOOKUP(N88,【参考】数式用!$AD$2:$AH$27,MATCH(W88,【参考】数式用!$K$4:$N$4,0)+1,0)
      ),"")</f>
        <v/>
      </c>
      <c r="Z88" s="1012"/>
      <c r="AA88" s="120"/>
      <c r="AB88" s="467"/>
      <c r="AC88" s="446" t="str">
        <f>IFERROR(IF(AND('別紙様式3-2（４・５月）'!O90="", W88&lt;&gt;"", W88&lt;&gt;"―"),X88, X88*VLOOKUP(AG88,【参考】数式用4!$DC$3:$DZ$106,MATCH(N88,【参考】数式用4!$DC$2:$DZ$2,0))),"")</f>
        <v/>
      </c>
      <c r="AD88" s="468" t="str">
        <f t="shared" si="4"/>
        <v/>
      </c>
      <c r="AE88" s="418" t="str">
        <f t="shared" si="5"/>
        <v/>
      </c>
      <c r="AF88" s="435" t="str">
        <f>IF(O88="","",'別紙様式3-2（４・５月）'!O90&amp;'別紙様式3-2（４・５月）'!P90&amp;'別紙様式3-2（４・５月）'!Q90&amp;"から"&amp;O88)</f>
        <v/>
      </c>
      <c r="AG88" s="435" t="str">
        <f>IF(OR(W88="",W88="―"),"",'別紙様式3-2（４・５月）'!O90&amp;'別紙様式3-2（４・５月）'!P90&amp;'別紙様式3-2（４・５月）'!Q90&amp;"から"&amp;W88)</f>
        <v/>
      </c>
      <c r="AH88" s="395"/>
      <c r="AI88" s="395"/>
      <c r="AJ88" s="395"/>
      <c r="AK88" s="395"/>
      <c r="AL88" s="395"/>
      <c r="AM88" s="395"/>
      <c r="AN88" s="395"/>
      <c r="AO88" s="395"/>
    </row>
    <row r="89" spans="1:41" customFormat="1" ht="24.9" customHeight="1">
      <c r="A89" s="436">
        <v>76</v>
      </c>
      <c r="B89" s="923" t="str">
        <f>IF(基本情報入力シート!C128="","",基本情報入力シート!C128)</f>
        <v/>
      </c>
      <c r="C89" s="924"/>
      <c r="D89" s="924"/>
      <c r="E89" s="924"/>
      <c r="F89" s="924"/>
      <c r="G89" s="924"/>
      <c r="H89" s="924"/>
      <c r="I89" s="925"/>
      <c r="J89" s="421" t="str">
        <f>IF(基本情報入力シート!M128="","",基本情報入力シート!M128)</f>
        <v/>
      </c>
      <c r="K89" s="422" t="str">
        <f>IF(基本情報入力シート!R128="","",基本情報入力シート!R128)</f>
        <v/>
      </c>
      <c r="L89" s="422" t="str">
        <f>IF(基本情報入力シート!W128="","",基本情報入力シート!W128)</f>
        <v/>
      </c>
      <c r="M89" s="423" t="str">
        <f>IF(基本情報入力シート!X128="","",基本情報入力シート!X128)</f>
        <v/>
      </c>
      <c r="N89" s="424" t="str">
        <f>IF(基本情報入力シート!Y128="","",基本情報入力シート!Y128)</f>
        <v/>
      </c>
      <c r="O89" s="99"/>
      <c r="P89" s="1023"/>
      <c r="Q89" s="1024"/>
      <c r="R89" s="463" t="str">
        <f>IFERROR(IF(OR('別紙様式3-2（４・５月）'!R91="",'別紙様式3-2（４・５月）'!Z91="ベア加算"),"",P89*VLOOKUP(N89,【参考】数式用!$AD$2:$AH$27,MATCH(O89,【参考】数式用!$K$4:$N$4,0)+1,0)),"")</f>
        <v/>
      </c>
      <c r="S89" s="120"/>
      <c r="T89" s="1025"/>
      <c r="U89" s="1026"/>
      <c r="V89" s="476" t="str">
        <f>IFERROR(IF(AND('別紙様式3-2（４・５月）'!O91="", O89&lt;&gt;""),P89, P89*VLOOKUP(AF89,【参考】数式用4!$DC$3:$DZ$106,MATCH(N89,【参考】数式用4!$DC$2:$DZ$2,0))),"")</f>
        <v/>
      </c>
      <c r="W89" s="471"/>
      <c r="X89" s="466"/>
      <c r="Y89" s="1012" t="str">
        <f>IFERROR(
     IF(OR('別紙様式3-2（４・５月）'!R91="",'別紙様式3-2（４・５月）'!Z91="ベア加算"),"",
                                            X89*VLOOKUP(N89,【参考】数式用!$AD$2:$AH$27,MATCH(W89,【参考】数式用!$K$4:$N$4,0)+1,0)
      ),"")</f>
        <v/>
      </c>
      <c r="Z89" s="1012"/>
      <c r="AA89" s="120"/>
      <c r="AB89" s="467"/>
      <c r="AC89" s="446" t="str">
        <f>IFERROR(IF(AND('別紙様式3-2（４・５月）'!O91="", W89&lt;&gt;"", W89&lt;&gt;"―"),X89, X89*VLOOKUP(AG89,【参考】数式用4!$DC$3:$DZ$106,MATCH(N89,【参考】数式用4!$DC$2:$DZ$2,0))),"")</f>
        <v/>
      </c>
      <c r="AD89" s="468" t="str">
        <f t="shared" si="4"/>
        <v/>
      </c>
      <c r="AE89" s="418" t="str">
        <f t="shared" si="5"/>
        <v/>
      </c>
      <c r="AF89" s="435" t="str">
        <f>IF(O89="","",'別紙様式3-2（４・５月）'!O91&amp;'別紙様式3-2（４・５月）'!P91&amp;'別紙様式3-2（４・５月）'!Q91&amp;"から"&amp;O89)</f>
        <v/>
      </c>
      <c r="AG89" s="435" t="str">
        <f>IF(OR(W89="",W89="―"),"",'別紙様式3-2（４・５月）'!O91&amp;'別紙様式3-2（４・５月）'!P91&amp;'別紙様式3-2（４・５月）'!Q91&amp;"から"&amp;W89)</f>
        <v/>
      </c>
      <c r="AH89" s="395"/>
      <c r="AI89" s="395"/>
      <c r="AJ89" s="395"/>
      <c r="AK89" s="395"/>
      <c r="AL89" s="395"/>
      <c r="AM89" s="395"/>
      <c r="AN89" s="395"/>
      <c r="AO89" s="395"/>
    </row>
    <row r="90" spans="1:41" customFormat="1" ht="24.9" customHeight="1">
      <c r="A90" s="436">
        <v>77</v>
      </c>
      <c r="B90" s="923" t="str">
        <f>IF(基本情報入力シート!C129="","",基本情報入力シート!C129)</f>
        <v/>
      </c>
      <c r="C90" s="924"/>
      <c r="D90" s="924"/>
      <c r="E90" s="924"/>
      <c r="F90" s="924"/>
      <c r="G90" s="924"/>
      <c r="H90" s="924"/>
      <c r="I90" s="925"/>
      <c r="J90" s="421" t="str">
        <f>IF(基本情報入力シート!M129="","",基本情報入力シート!M129)</f>
        <v/>
      </c>
      <c r="K90" s="422" t="str">
        <f>IF(基本情報入力シート!R129="","",基本情報入力シート!R129)</f>
        <v/>
      </c>
      <c r="L90" s="422" t="str">
        <f>IF(基本情報入力シート!W129="","",基本情報入力シート!W129)</f>
        <v/>
      </c>
      <c r="M90" s="423" t="str">
        <f>IF(基本情報入力シート!X129="","",基本情報入力シート!X129)</f>
        <v/>
      </c>
      <c r="N90" s="424" t="str">
        <f>IF(基本情報入力シート!Y129="","",基本情報入力シート!Y129)</f>
        <v/>
      </c>
      <c r="O90" s="99"/>
      <c r="P90" s="1023"/>
      <c r="Q90" s="1024"/>
      <c r="R90" s="463" t="str">
        <f>IFERROR(IF(OR('別紙様式3-2（４・５月）'!R92="",'別紙様式3-2（４・５月）'!Z92="ベア加算"),"",P90*VLOOKUP(N90,【参考】数式用!$AD$2:$AH$27,MATCH(O90,【参考】数式用!$K$4:$N$4,0)+1,0)),"")</f>
        <v/>
      </c>
      <c r="S90" s="120"/>
      <c r="T90" s="1025"/>
      <c r="U90" s="1026"/>
      <c r="V90" s="476" t="str">
        <f>IFERROR(IF(AND('別紙様式3-2（４・５月）'!O92="", O90&lt;&gt;""),P90, P90*VLOOKUP(AF90,【参考】数式用4!$DC$3:$DZ$106,MATCH(N90,【参考】数式用4!$DC$2:$DZ$2,0))),"")</f>
        <v/>
      </c>
      <c r="W90" s="471"/>
      <c r="X90" s="466"/>
      <c r="Y90" s="1012" t="str">
        <f>IFERROR(
     IF(OR('別紙様式3-2（４・５月）'!R92="",'別紙様式3-2（４・５月）'!Z92="ベア加算"),"",
                                            X90*VLOOKUP(N90,【参考】数式用!$AD$2:$AH$27,MATCH(W90,【参考】数式用!$K$4:$N$4,0)+1,0)
      ),"")</f>
        <v/>
      </c>
      <c r="Z90" s="1012"/>
      <c r="AA90" s="120"/>
      <c r="AB90" s="467"/>
      <c r="AC90" s="446" t="str">
        <f>IFERROR(IF(AND('別紙様式3-2（４・５月）'!O92="", W90&lt;&gt;"", W90&lt;&gt;"―"),X90, X90*VLOOKUP(AG90,【参考】数式用4!$DC$3:$DZ$106,MATCH(N90,【参考】数式用4!$DC$2:$DZ$2,0))),"")</f>
        <v/>
      </c>
      <c r="AD90" s="468" t="str">
        <f t="shared" si="4"/>
        <v/>
      </c>
      <c r="AE90" s="418" t="str">
        <f t="shared" si="5"/>
        <v/>
      </c>
      <c r="AF90" s="435" t="str">
        <f>IF(O90="","",'別紙様式3-2（４・５月）'!O92&amp;'別紙様式3-2（４・５月）'!P92&amp;'別紙様式3-2（４・５月）'!Q92&amp;"から"&amp;O90)</f>
        <v/>
      </c>
      <c r="AG90" s="435" t="str">
        <f>IF(OR(W90="",W90="―"),"",'別紙様式3-2（４・５月）'!O92&amp;'別紙様式3-2（４・５月）'!P92&amp;'別紙様式3-2（４・５月）'!Q92&amp;"から"&amp;W90)</f>
        <v/>
      </c>
      <c r="AH90" s="395"/>
      <c r="AI90" s="395"/>
      <c r="AJ90" s="395"/>
      <c r="AK90" s="395"/>
      <c r="AL90" s="395"/>
      <c r="AM90" s="395"/>
      <c r="AN90" s="395"/>
      <c r="AO90" s="395"/>
    </row>
    <row r="91" spans="1:41" customFormat="1" ht="24.9" customHeight="1">
      <c r="A91" s="436">
        <v>78</v>
      </c>
      <c r="B91" s="923" t="str">
        <f>IF(基本情報入力シート!C130="","",基本情報入力シート!C130)</f>
        <v/>
      </c>
      <c r="C91" s="924"/>
      <c r="D91" s="924"/>
      <c r="E91" s="924"/>
      <c r="F91" s="924"/>
      <c r="G91" s="924"/>
      <c r="H91" s="924"/>
      <c r="I91" s="925"/>
      <c r="J91" s="421" t="str">
        <f>IF(基本情報入力シート!M130="","",基本情報入力シート!M130)</f>
        <v/>
      </c>
      <c r="K91" s="422" t="str">
        <f>IF(基本情報入力シート!R130="","",基本情報入力シート!R130)</f>
        <v/>
      </c>
      <c r="L91" s="422" t="str">
        <f>IF(基本情報入力シート!W130="","",基本情報入力シート!W130)</f>
        <v/>
      </c>
      <c r="M91" s="423" t="str">
        <f>IF(基本情報入力シート!X130="","",基本情報入力シート!X130)</f>
        <v/>
      </c>
      <c r="N91" s="424" t="str">
        <f>IF(基本情報入力シート!Y130="","",基本情報入力シート!Y130)</f>
        <v/>
      </c>
      <c r="O91" s="99"/>
      <c r="P91" s="1023"/>
      <c r="Q91" s="1024"/>
      <c r="R91" s="463" t="str">
        <f>IFERROR(IF(OR('別紙様式3-2（４・５月）'!R93="",'別紙様式3-2（４・５月）'!Z93="ベア加算"),"",P91*VLOOKUP(N91,【参考】数式用!$AD$2:$AH$27,MATCH(O91,【参考】数式用!$K$4:$N$4,0)+1,0)),"")</f>
        <v/>
      </c>
      <c r="S91" s="120"/>
      <c r="T91" s="1025"/>
      <c r="U91" s="1026"/>
      <c r="V91" s="476" t="str">
        <f>IFERROR(IF(AND('別紙様式3-2（４・５月）'!O93="", O91&lt;&gt;""),P91, P91*VLOOKUP(AF91,【参考】数式用4!$DC$3:$DZ$106,MATCH(N91,【参考】数式用4!$DC$2:$DZ$2,0))),"")</f>
        <v/>
      </c>
      <c r="W91" s="471"/>
      <c r="X91" s="466"/>
      <c r="Y91" s="1012" t="str">
        <f>IFERROR(
     IF(OR('別紙様式3-2（４・５月）'!R93="",'別紙様式3-2（４・５月）'!Z93="ベア加算"),"",
                                            X91*VLOOKUP(N91,【参考】数式用!$AD$2:$AH$27,MATCH(W91,【参考】数式用!$K$4:$N$4,0)+1,0)
      ),"")</f>
        <v/>
      </c>
      <c r="Z91" s="1012"/>
      <c r="AA91" s="120"/>
      <c r="AB91" s="467"/>
      <c r="AC91" s="446" t="str">
        <f>IFERROR(IF(AND('別紙様式3-2（４・５月）'!O93="", W91&lt;&gt;"", W91&lt;&gt;"―"),X91, X91*VLOOKUP(AG91,【参考】数式用4!$DC$3:$DZ$106,MATCH(N91,【参考】数式用4!$DC$2:$DZ$2,0))),"")</f>
        <v/>
      </c>
      <c r="AD91" s="468" t="str">
        <f t="shared" si="4"/>
        <v/>
      </c>
      <c r="AE91" s="418" t="str">
        <f t="shared" si="5"/>
        <v/>
      </c>
      <c r="AF91" s="435" t="str">
        <f>IF(O91="","",'別紙様式3-2（４・５月）'!O93&amp;'別紙様式3-2（４・５月）'!P93&amp;'別紙様式3-2（４・５月）'!Q93&amp;"から"&amp;O91)</f>
        <v/>
      </c>
      <c r="AG91" s="435" t="str">
        <f>IF(OR(W91="",W91="―"),"",'別紙様式3-2（４・５月）'!O93&amp;'別紙様式3-2（４・５月）'!P93&amp;'別紙様式3-2（４・５月）'!Q93&amp;"から"&amp;W91)</f>
        <v/>
      </c>
      <c r="AH91" s="395"/>
      <c r="AI91" s="395"/>
      <c r="AJ91" s="395"/>
      <c r="AK91" s="395"/>
      <c r="AL91" s="395"/>
      <c r="AM91" s="395"/>
      <c r="AN91" s="395"/>
      <c r="AO91" s="395"/>
    </row>
    <row r="92" spans="1:41" customFormat="1" ht="24.9" customHeight="1">
      <c r="A92" s="436">
        <v>79</v>
      </c>
      <c r="B92" s="923" t="str">
        <f>IF(基本情報入力シート!C131="","",基本情報入力シート!C131)</f>
        <v/>
      </c>
      <c r="C92" s="924"/>
      <c r="D92" s="924"/>
      <c r="E92" s="924"/>
      <c r="F92" s="924"/>
      <c r="G92" s="924"/>
      <c r="H92" s="924"/>
      <c r="I92" s="925"/>
      <c r="J92" s="421" t="str">
        <f>IF(基本情報入力シート!M131="","",基本情報入力シート!M131)</f>
        <v/>
      </c>
      <c r="K92" s="422" t="str">
        <f>IF(基本情報入力シート!R131="","",基本情報入力シート!R131)</f>
        <v/>
      </c>
      <c r="L92" s="422" t="str">
        <f>IF(基本情報入力シート!W131="","",基本情報入力シート!W131)</f>
        <v/>
      </c>
      <c r="M92" s="423" t="str">
        <f>IF(基本情報入力シート!X131="","",基本情報入力シート!X131)</f>
        <v/>
      </c>
      <c r="N92" s="424" t="str">
        <f>IF(基本情報入力シート!Y131="","",基本情報入力シート!Y131)</f>
        <v/>
      </c>
      <c r="O92" s="99"/>
      <c r="P92" s="1023"/>
      <c r="Q92" s="1024"/>
      <c r="R92" s="463" t="str">
        <f>IFERROR(IF(OR('別紙様式3-2（４・５月）'!R94="",'別紙様式3-2（４・５月）'!Z94="ベア加算"),"",P92*VLOOKUP(N92,【参考】数式用!$AD$2:$AH$27,MATCH(O92,【参考】数式用!$K$4:$N$4,0)+1,0)),"")</f>
        <v/>
      </c>
      <c r="S92" s="120"/>
      <c r="T92" s="1025"/>
      <c r="U92" s="1026"/>
      <c r="V92" s="476" t="str">
        <f>IFERROR(IF(AND('別紙様式3-2（４・５月）'!O94="", O92&lt;&gt;""),P92, P92*VLOOKUP(AF92,【参考】数式用4!$DC$3:$DZ$106,MATCH(N92,【参考】数式用4!$DC$2:$DZ$2,0))),"")</f>
        <v/>
      </c>
      <c r="W92" s="471"/>
      <c r="X92" s="466"/>
      <c r="Y92" s="1012" t="str">
        <f>IFERROR(
     IF(OR('別紙様式3-2（４・５月）'!R94="",'別紙様式3-2（４・５月）'!Z94="ベア加算"),"",
                                            X92*VLOOKUP(N92,【参考】数式用!$AD$2:$AH$27,MATCH(W92,【参考】数式用!$K$4:$N$4,0)+1,0)
      ),"")</f>
        <v/>
      </c>
      <c r="Z92" s="1012"/>
      <c r="AA92" s="120"/>
      <c r="AB92" s="467"/>
      <c r="AC92" s="446" t="str">
        <f>IFERROR(IF(AND('別紙様式3-2（４・５月）'!O94="", W92&lt;&gt;"", W92&lt;&gt;"―"),X92, X92*VLOOKUP(AG92,【参考】数式用4!$DC$3:$DZ$106,MATCH(N92,【参考】数式用4!$DC$2:$DZ$2,0))),"")</f>
        <v/>
      </c>
      <c r="AD92" s="468" t="str">
        <f t="shared" si="4"/>
        <v/>
      </c>
      <c r="AE92" s="418" t="str">
        <f t="shared" si="5"/>
        <v/>
      </c>
      <c r="AF92" s="435" t="str">
        <f>IF(O92="","",'別紙様式3-2（４・５月）'!O94&amp;'別紙様式3-2（４・５月）'!P94&amp;'別紙様式3-2（４・５月）'!Q94&amp;"から"&amp;O92)</f>
        <v/>
      </c>
      <c r="AG92" s="435" t="str">
        <f>IF(OR(W92="",W92="―"),"",'別紙様式3-2（４・５月）'!O94&amp;'別紙様式3-2（４・５月）'!P94&amp;'別紙様式3-2（４・５月）'!Q94&amp;"から"&amp;W92)</f>
        <v/>
      </c>
      <c r="AH92" s="395"/>
      <c r="AI92" s="395"/>
      <c r="AJ92" s="395"/>
      <c r="AK92" s="395"/>
      <c r="AL92" s="395"/>
      <c r="AM92" s="395"/>
      <c r="AN92" s="395"/>
      <c r="AO92" s="395"/>
    </row>
    <row r="93" spans="1:41" customFormat="1" ht="24.9" customHeight="1">
      <c r="A93" s="436">
        <v>80</v>
      </c>
      <c r="B93" s="923" t="str">
        <f>IF(基本情報入力シート!C132="","",基本情報入力シート!C132)</f>
        <v/>
      </c>
      <c r="C93" s="924"/>
      <c r="D93" s="924"/>
      <c r="E93" s="924"/>
      <c r="F93" s="924"/>
      <c r="G93" s="924"/>
      <c r="H93" s="924"/>
      <c r="I93" s="925"/>
      <c r="J93" s="421" t="str">
        <f>IF(基本情報入力シート!M132="","",基本情報入力シート!M132)</f>
        <v/>
      </c>
      <c r="K93" s="422" t="str">
        <f>IF(基本情報入力シート!R132="","",基本情報入力シート!R132)</f>
        <v/>
      </c>
      <c r="L93" s="422" t="str">
        <f>IF(基本情報入力シート!W132="","",基本情報入力シート!W132)</f>
        <v/>
      </c>
      <c r="M93" s="423" t="str">
        <f>IF(基本情報入力シート!X132="","",基本情報入力シート!X132)</f>
        <v/>
      </c>
      <c r="N93" s="424" t="str">
        <f>IF(基本情報入力シート!Y132="","",基本情報入力シート!Y132)</f>
        <v/>
      </c>
      <c r="O93" s="99"/>
      <c r="P93" s="1023"/>
      <c r="Q93" s="1024"/>
      <c r="R93" s="463" t="str">
        <f>IFERROR(IF(OR('別紙様式3-2（４・５月）'!R95="",'別紙様式3-2（４・５月）'!Z95="ベア加算"),"",P93*VLOOKUP(N93,【参考】数式用!$AD$2:$AH$27,MATCH(O93,【参考】数式用!$K$4:$N$4,0)+1,0)),"")</f>
        <v/>
      </c>
      <c r="S93" s="120"/>
      <c r="T93" s="1025"/>
      <c r="U93" s="1026"/>
      <c r="V93" s="476" t="str">
        <f>IFERROR(IF(AND('別紙様式3-2（４・５月）'!O95="", O93&lt;&gt;""),P93, P93*VLOOKUP(AF93,【参考】数式用4!$DC$3:$DZ$106,MATCH(N93,【参考】数式用4!$DC$2:$DZ$2,0))),"")</f>
        <v/>
      </c>
      <c r="W93" s="471"/>
      <c r="X93" s="466"/>
      <c r="Y93" s="1012" t="str">
        <f>IFERROR(
     IF(OR('別紙様式3-2（４・５月）'!R95="",'別紙様式3-2（４・５月）'!Z95="ベア加算"),"",
                                            X93*VLOOKUP(N93,【参考】数式用!$AD$2:$AH$27,MATCH(W93,【参考】数式用!$K$4:$N$4,0)+1,0)
      ),"")</f>
        <v/>
      </c>
      <c r="Z93" s="1012"/>
      <c r="AA93" s="120"/>
      <c r="AB93" s="467"/>
      <c r="AC93" s="446" t="str">
        <f>IFERROR(IF(AND('別紙様式3-2（４・５月）'!O95="", W93&lt;&gt;"", W93&lt;&gt;"―"),X93, X93*VLOOKUP(AG93,【参考】数式用4!$DC$3:$DZ$106,MATCH(N93,【参考】数式用4!$DC$2:$DZ$2,0))),"")</f>
        <v/>
      </c>
      <c r="AD93" s="468" t="str">
        <f t="shared" si="4"/>
        <v/>
      </c>
      <c r="AE93" s="418" t="str">
        <f t="shared" si="5"/>
        <v/>
      </c>
      <c r="AF93" s="435" t="str">
        <f>IF(O93="","",'別紙様式3-2（４・５月）'!O95&amp;'別紙様式3-2（４・５月）'!P95&amp;'別紙様式3-2（４・５月）'!Q95&amp;"から"&amp;O93)</f>
        <v/>
      </c>
      <c r="AG93" s="435" t="str">
        <f>IF(OR(W93="",W93="―"),"",'別紙様式3-2（４・５月）'!O95&amp;'別紙様式3-2（４・５月）'!P95&amp;'別紙様式3-2（４・５月）'!Q95&amp;"から"&amp;W93)</f>
        <v/>
      </c>
      <c r="AH93" s="395"/>
      <c r="AI93" s="395"/>
      <c r="AJ93" s="395"/>
      <c r="AK93" s="395"/>
      <c r="AL93" s="395"/>
      <c r="AM93" s="395"/>
      <c r="AN93" s="395"/>
      <c r="AO93" s="395"/>
    </row>
    <row r="94" spans="1:41" customFormat="1" ht="24.9" customHeight="1">
      <c r="A94" s="436">
        <v>81</v>
      </c>
      <c r="B94" s="923" t="str">
        <f>IF(基本情報入力シート!C133="","",基本情報入力シート!C133)</f>
        <v/>
      </c>
      <c r="C94" s="924"/>
      <c r="D94" s="924"/>
      <c r="E94" s="924"/>
      <c r="F94" s="924"/>
      <c r="G94" s="924"/>
      <c r="H94" s="924"/>
      <c r="I94" s="925"/>
      <c r="J94" s="421" t="str">
        <f>IF(基本情報入力シート!M133="","",基本情報入力シート!M133)</f>
        <v/>
      </c>
      <c r="K94" s="422" t="str">
        <f>IF(基本情報入力シート!R133="","",基本情報入力シート!R133)</f>
        <v/>
      </c>
      <c r="L94" s="422" t="str">
        <f>IF(基本情報入力シート!W133="","",基本情報入力シート!W133)</f>
        <v/>
      </c>
      <c r="M94" s="423" t="str">
        <f>IF(基本情報入力シート!X133="","",基本情報入力シート!X133)</f>
        <v/>
      </c>
      <c r="N94" s="424" t="str">
        <f>IF(基本情報入力シート!Y133="","",基本情報入力シート!Y133)</f>
        <v/>
      </c>
      <c r="O94" s="99"/>
      <c r="P94" s="1023"/>
      <c r="Q94" s="1024"/>
      <c r="R94" s="463" t="str">
        <f>IFERROR(IF(OR('別紙様式3-2（４・５月）'!R96="",'別紙様式3-2（４・５月）'!Z96="ベア加算"),"",P94*VLOOKUP(N94,【参考】数式用!$AD$2:$AH$27,MATCH(O94,【参考】数式用!$K$4:$N$4,0)+1,0)),"")</f>
        <v/>
      </c>
      <c r="S94" s="120"/>
      <c r="T94" s="1025"/>
      <c r="U94" s="1026"/>
      <c r="V94" s="476" t="str">
        <f>IFERROR(IF(AND('別紙様式3-2（４・５月）'!O96="", O94&lt;&gt;""),P94, P94*VLOOKUP(AF94,【参考】数式用4!$DC$3:$DZ$106,MATCH(N94,【参考】数式用4!$DC$2:$DZ$2,0))),"")</f>
        <v/>
      </c>
      <c r="W94" s="471"/>
      <c r="X94" s="466"/>
      <c r="Y94" s="1012" t="str">
        <f>IFERROR(
     IF(OR('別紙様式3-2（４・５月）'!R96="",'別紙様式3-2（４・５月）'!Z96="ベア加算"),"",
                                            X94*VLOOKUP(N94,【参考】数式用!$AD$2:$AH$27,MATCH(W94,【参考】数式用!$K$4:$N$4,0)+1,0)
      ),"")</f>
        <v/>
      </c>
      <c r="Z94" s="1012"/>
      <c r="AA94" s="120"/>
      <c r="AB94" s="467"/>
      <c r="AC94" s="446" t="str">
        <f>IFERROR(IF(AND('別紙様式3-2（４・５月）'!O96="", W94&lt;&gt;"", W94&lt;&gt;"―"),X94, X94*VLOOKUP(AG94,【参考】数式用4!$DC$3:$DZ$106,MATCH(N94,【参考】数式用4!$DC$2:$DZ$2,0))),"")</f>
        <v/>
      </c>
      <c r="AD94" s="468" t="str">
        <f t="shared" si="4"/>
        <v/>
      </c>
      <c r="AE94" s="418" t="str">
        <f t="shared" si="5"/>
        <v/>
      </c>
      <c r="AF94" s="435" t="str">
        <f>IF(O94="","",'別紙様式3-2（４・５月）'!O96&amp;'別紙様式3-2（４・５月）'!P96&amp;'別紙様式3-2（４・５月）'!Q96&amp;"から"&amp;O94)</f>
        <v/>
      </c>
      <c r="AG94" s="435" t="str">
        <f>IF(OR(W94="",W94="―"),"",'別紙様式3-2（４・５月）'!O96&amp;'別紙様式3-2（４・５月）'!P96&amp;'別紙様式3-2（４・５月）'!Q96&amp;"から"&amp;W94)</f>
        <v/>
      </c>
      <c r="AH94" s="395"/>
      <c r="AI94" s="395"/>
      <c r="AJ94" s="395"/>
      <c r="AK94" s="395"/>
      <c r="AL94" s="395"/>
      <c r="AM94" s="395"/>
      <c r="AN94" s="395"/>
      <c r="AO94" s="395"/>
    </row>
    <row r="95" spans="1:41" customFormat="1" ht="24.9" customHeight="1">
      <c r="A95" s="436">
        <v>82</v>
      </c>
      <c r="B95" s="923" t="str">
        <f>IF(基本情報入力シート!C134="","",基本情報入力シート!C134)</f>
        <v/>
      </c>
      <c r="C95" s="924"/>
      <c r="D95" s="924"/>
      <c r="E95" s="924"/>
      <c r="F95" s="924"/>
      <c r="G95" s="924"/>
      <c r="H95" s="924"/>
      <c r="I95" s="925"/>
      <c r="J95" s="421" t="str">
        <f>IF(基本情報入力シート!M134="","",基本情報入力シート!M134)</f>
        <v/>
      </c>
      <c r="K95" s="422" t="str">
        <f>IF(基本情報入力シート!R134="","",基本情報入力シート!R134)</f>
        <v/>
      </c>
      <c r="L95" s="422" t="str">
        <f>IF(基本情報入力シート!W134="","",基本情報入力シート!W134)</f>
        <v/>
      </c>
      <c r="M95" s="423" t="str">
        <f>IF(基本情報入力シート!X134="","",基本情報入力シート!X134)</f>
        <v/>
      </c>
      <c r="N95" s="424" t="str">
        <f>IF(基本情報入力シート!Y134="","",基本情報入力シート!Y134)</f>
        <v/>
      </c>
      <c r="O95" s="99"/>
      <c r="P95" s="1023"/>
      <c r="Q95" s="1024"/>
      <c r="R95" s="463" t="str">
        <f>IFERROR(IF(OR('別紙様式3-2（４・５月）'!R97="",'別紙様式3-2（４・５月）'!Z97="ベア加算"),"",P95*VLOOKUP(N95,【参考】数式用!$AD$2:$AH$27,MATCH(O95,【参考】数式用!$K$4:$N$4,0)+1,0)),"")</f>
        <v/>
      </c>
      <c r="S95" s="120"/>
      <c r="T95" s="1025"/>
      <c r="U95" s="1026"/>
      <c r="V95" s="476" t="str">
        <f>IFERROR(IF(AND('別紙様式3-2（４・５月）'!O97="", O95&lt;&gt;""),P95, P95*VLOOKUP(AF95,【参考】数式用4!$DC$3:$DZ$106,MATCH(N95,【参考】数式用4!$DC$2:$DZ$2,0))),"")</f>
        <v/>
      </c>
      <c r="W95" s="471"/>
      <c r="X95" s="466"/>
      <c r="Y95" s="1012" t="str">
        <f>IFERROR(
     IF(OR('別紙様式3-2（４・５月）'!R97="",'別紙様式3-2（４・５月）'!Z97="ベア加算"),"",
                                            X95*VLOOKUP(N95,【参考】数式用!$AD$2:$AH$27,MATCH(W95,【参考】数式用!$K$4:$N$4,0)+1,0)
      ),"")</f>
        <v/>
      </c>
      <c r="Z95" s="1012"/>
      <c r="AA95" s="120"/>
      <c r="AB95" s="467"/>
      <c r="AC95" s="446" t="str">
        <f>IFERROR(IF(AND('別紙様式3-2（４・５月）'!O97="", W95&lt;&gt;"", W95&lt;&gt;"―"),X95, X95*VLOOKUP(AG95,【参考】数式用4!$DC$3:$DZ$106,MATCH(N95,【参考】数式用4!$DC$2:$DZ$2,0))),"")</f>
        <v/>
      </c>
      <c r="AD95" s="468" t="str">
        <f t="shared" si="4"/>
        <v/>
      </c>
      <c r="AE95" s="418" t="str">
        <f t="shared" si="5"/>
        <v/>
      </c>
      <c r="AF95" s="435" t="str">
        <f>IF(O95="","",'別紙様式3-2（４・５月）'!O97&amp;'別紙様式3-2（４・５月）'!P97&amp;'別紙様式3-2（４・５月）'!Q97&amp;"から"&amp;O95)</f>
        <v/>
      </c>
      <c r="AG95" s="435" t="str">
        <f>IF(OR(W95="",W95="―"),"",'別紙様式3-2（４・５月）'!O97&amp;'別紙様式3-2（４・５月）'!P97&amp;'別紙様式3-2（４・５月）'!Q97&amp;"から"&amp;W95)</f>
        <v/>
      </c>
      <c r="AH95" s="395"/>
      <c r="AI95" s="395"/>
      <c r="AJ95" s="395"/>
      <c r="AK95" s="395"/>
      <c r="AL95" s="395"/>
      <c r="AM95" s="395"/>
      <c r="AN95" s="395"/>
      <c r="AO95" s="395"/>
    </row>
    <row r="96" spans="1:41" customFormat="1" ht="24.9" customHeight="1">
      <c r="A96" s="436">
        <v>83</v>
      </c>
      <c r="B96" s="923" t="str">
        <f>IF(基本情報入力シート!C135="","",基本情報入力シート!C135)</f>
        <v/>
      </c>
      <c r="C96" s="924"/>
      <c r="D96" s="924"/>
      <c r="E96" s="924"/>
      <c r="F96" s="924"/>
      <c r="G96" s="924"/>
      <c r="H96" s="924"/>
      <c r="I96" s="925"/>
      <c r="J96" s="421" t="str">
        <f>IF(基本情報入力シート!M135="","",基本情報入力シート!M135)</f>
        <v/>
      </c>
      <c r="K96" s="422" t="str">
        <f>IF(基本情報入力シート!R135="","",基本情報入力シート!R135)</f>
        <v/>
      </c>
      <c r="L96" s="422" t="str">
        <f>IF(基本情報入力シート!W135="","",基本情報入力シート!W135)</f>
        <v/>
      </c>
      <c r="M96" s="423" t="str">
        <f>IF(基本情報入力シート!X135="","",基本情報入力シート!X135)</f>
        <v/>
      </c>
      <c r="N96" s="424" t="str">
        <f>IF(基本情報入力シート!Y135="","",基本情報入力シート!Y135)</f>
        <v/>
      </c>
      <c r="O96" s="99"/>
      <c r="P96" s="1023"/>
      <c r="Q96" s="1024"/>
      <c r="R96" s="463" t="str">
        <f>IFERROR(IF(OR('別紙様式3-2（４・５月）'!R98="",'別紙様式3-2（４・５月）'!Z98="ベア加算"),"",P96*VLOOKUP(N96,【参考】数式用!$AD$2:$AH$27,MATCH(O96,【参考】数式用!$K$4:$N$4,0)+1,0)),"")</f>
        <v/>
      </c>
      <c r="S96" s="120"/>
      <c r="T96" s="1025"/>
      <c r="U96" s="1026"/>
      <c r="V96" s="476" t="str">
        <f>IFERROR(IF(AND('別紙様式3-2（４・５月）'!O98="", O96&lt;&gt;""),P96, P96*VLOOKUP(AF96,【参考】数式用4!$DC$3:$DZ$106,MATCH(N96,【参考】数式用4!$DC$2:$DZ$2,0))),"")</f>
        <v/>
      </c>
      <c r="W96" s="471"/>
      <c r="X96" s="466"/>
      <c r="Y96" s="1012" t="str">
        <f>IFERROR(
     IF(OR('別紙様式3-2（４・５月）'!R98="",'別紙様式3-2（４・５月）'!Z98="ベア加算"),"",
                                            X96*VLOOKUP(N96,【参考】数式用!$AD$2:$AH$27,MATCH(W96,【参考】数式用!$K$4:$N$4,0)+1,0)
      ),"")</f>
        <v/>
      </c>
      <c r="Z96" s="1012"/>
      <c r="AA96" s="120"/>
      <c r="AB96" s="467"/>
      <c r="AC96" s="446" t="str">
        <f>IFERROR(IF(AND('別紙様式3-2（４・５月）'!O98="", W96&lt;&gt;"", W96&lt;&gt;"―"),X96, X96*VLOOKUP(AG96,【参考】数式用4!$DC$3:$DZ$106,MATCH(N96,【参考】数式用4!$DC$2:$DZ$2,0))),"")</f>
        <v/>
      </c>
      <c r="AD96" s="468" t="str">
        <f t="shared" si="4"/>
        <v/>
      </c>
      <c r="AE96" s="418" t="str">
        <f t="shared" si="5"/>
        <v/>
      </c>
      <c r="AF96" s="435" t="str">
        <f>IF(O96="","",'別紙様式3-2（４・５月）'!O98&amp;'別紙様式3-2（４・５月）'!P98&amp;'別紙様式3-2（４・５月）'!Q98&amp;"から"&amp;O96)</f>
        <v/>
      </c>
      <c r="AG96" s="435" t="str">
        <f>IF(OR(W96="",W96="―"),"",'別紙様式3-2（４・５月）'!O98&amp;'別紙様式3-2（４・５月）'!P98&amp;'別紙様式3-2（４・５月）'!Q98&amp;"から"&amp;W96)</f>
        <v/>
      </c>
      <c r="AH96" s="395"/>
      <c r="AI96" s="395"/>
      <c r="AJ96" s="395"/>
      <c r="AK96" s="395"/>
      <c r="AL96" s="395"/>
      <c r="AM96" s="395"/>
      <c r="AN96" s="395"/>
      <c r="AO96" s="395"/>
    </row>
    <row r="97" spans="1:41" customFormat="1" ht="24.9" customHeight="1">
      <c r="A97" s="436">
        <v>84</v>
      </c>
      <c r="B97" s="923" t="str">
        <f>IF(基本情報入力シート!C136="","",基本情報入力シート!C136)</f>
        <v/>
      </c>
      <c r="C97" s="924"/>
      <c r="D97" s="924"/>
      <c r="E97" s="924"/>
      <c r="F97" s="924"/>
      <c r="G97" s="924"/>
      <c r="H97" s="924"/>
      <c r="I97" s="925"/>
      <c r="J97" s="421" t="str">
        <f>IF(基本情報入力シート!M136="","",基本情報入力シート!M136)</f>
        <v/>
      </c>
      <c r="K97" s="422" t="str">
        <f>IF(基本情報入力シート!R136="","",基本情報入力シート!R136)</f>
        <v/>
      </c>
      <c r="L97" s="422" t="str">
        <f>IF(基本情報入力シート!W136="","",基本情報入力シート!W136)</f>
        <v/>
      </c>
      <c r="M97" s="423" t="str">
        <f>IF(基本情報入力シート!X136="","",基本情報入力シート!X136)</f>
        <v/>
      </c>
      <c r="N97" s="424" t="str">
        <f>IF(基本情報入力シート!Y136="","",基本情報入力シート!Y136)</f>
        <v/>
      </c>
      <c r="O97" s="99"/>
      <c r="P97" s="1023"/>
      <c r="Q97" s="1024"/>
      <c r="R97" s="463" t="str">
        <f>IFERROR(IF(OR('別紙様式3-2（４・５月）'!R99="",'別紙様式3-2（４・５月）'!Z99="ベア加算"),"",P97*VLOOKUP(N97,【参考】数式用!$AD$2:$AH$27,MATCH(O97,【参考】数式用!$K$4:$N$4,0)+1,0)),"")</f>
        <v/>
      </c>
      <c r="S97" s="120"/>
      <c r="T97" s="1025"/>
      <c r="U97" s="1026"/>
      <c r="V97" s="476" t="str">
        <f>IFERROR(IF(AND('別紙様式3-2（４・５月）'!O99="", O97&lt;&gt;""),P97, P97*VLOOKUP(AF97,【参考】数式用4!$DC$3:$DZ$106,MATCH(N97,【参考】数式用4!$DC$2:$DZ$2,0))),"")</f>
        <v/>
      </c>
      <c r="W97" s="471"/>
      <c r="X97" s="466"/>
      <c r="Y97" s="1012" t="str">
        <f>IFERROR(
     IF(OR('別紙様式3-2（４・５月）'!R99="",'別紙様式3-2（４・５月）'!Z99="ベア加算"),"",
                                            X97*VLOOKUP(N97,【参考】数式用!$AD$2:$AH$27,MATCH(W97,【参考】数式用!$K$4:$N$4,0)+1,0)
      ),"")</f>
        <v/>
      </c>
      <c r="Z97" s="1012"/>
      <c r="AA97" s="120"/>
      <c r="AB97" s="467"/>
      <c r="AC97" s="446" t="str">
        <f>IFERROR(IF(AND('別紙様式3-2（４・５月）'!O99="", W97&lt;&gt;"", W97&lt;&gt;"―"),X97, X97*VLOOKUP(AG97,【参考】数式用4!$DC$3:$DZ$106,MATCH(N97,【参考】数式用4!$DC$2:$DZ$2,0))),"")</f>
        <v/>
      </c>
      <c r="AD97" s="468" t="str">
        <f t="shared" si="4"/>
        <v/>
      </c>
      <c r="AE97" s="418" t="str">
        <f t="shared" si="5"/>
        <v/>
      </c>
      <c r="AF97" s="435" t="str">
        <f>IF(O97="","",'別紙様式3-2（４・５月）'!O99&amp;'別紙様式3-2（４・５月）'!P99&amp;'別紙様式3-2（４・５月）'!Q99&amp;"から"&amp;O97)</f>
        <v/>
      </c>
      <c r="AG97" s="435" t="str">
        <f>IF(OR(W97="",W97="―"),"",'別紙様式3-2（４・５月）'!O99&amp;'別紙様式3-2（４・５月）'!P99&amp;'別紙様式3-2（４・５月）'!Q99&amp;"から"&amp;W97)</f>
        <v/>
      </c>
      <c r="AH97" s="395"/>
      <c r="AI97" s="395"/>
      <c r="AJ97" s="395"/>
      <c r="AK97" s="395"/>
      <c r="AL97" s="395"/>
      <c r="AM97" s="395"/>
      <c r="AN97" s="395"/>
      <c r="AO97" s="395"/>
    </row>
    <row r="98" spans="1:41" customFormat="1" ht="24.9" customHeight="1">
      <c r="A98" s="436">
        <v>85</v>
      </c>
      <c r="B98" s="923" t="str">
        <f>IF(基本情報入力シート!C137="","",基本情報入力シート!C137)</f>
        <v/>
      </c>
      <c r="C98" s="924"/>
      <c r="D98" s="924"/>
      <c r="E98" s="924"/>
      <c r="F98" s="924"/>
      <c r="G98" s="924"/>
      <c r="H98" s="924"/>
      <c r="I98" s="925"/>
      <c r="J98" s="421" t="str">
        <f>IF(基本情報入力シート!M137="","",基本情報入力シート!M137)</f>
        <v/>
      </c>
      <c r="K98" s="422" t="str">
        <f>IF(基本情報入力シート!R137="","",基本情報入力シート!R137)</f>
        <v/>
      </c>
      <c r="L98" s="422" t="str">
        <f>IF(基本情報入力シート!W137="","",基本情報入力シート!W137)</f>
        <v/>
      </c>
      <c r="M98" s="423" t="str">
        <f>IF(基本情報入力シート!X137="","",基本情報入力シート!X137)</f>
        <v/>
      </c>
      <c r="N98" s="424" t="str">
        <f>IF(基本情報入力シート!Y137="","",基本情報入力シート!Y137)</f>
        <v/>
      </c>
      <c r="O98" s="99"/>
      <c r="P98" s="1023"/>
      <c r="Q98" s="1024"/>
      <c r="R98" s="463" t="str">
        <f>IFERROR(IF(OR('別紙様式3-2（４・５月）'!R100="",'別紙様式3-2（４・５月）'!Z100="ベア加算"),"",P98*VLOOKUP(N98,【参考】数式用!$AD$2:$AH$27,MATCH(O98,【参考】数式用!$K$4:$N$4,0)+1,0)),"")</f>
        <v/>
      </c>
      <c r="S98" s="120"/>
      <c r="T98" s="1025"/>
      <c r="U98" s="1026"/>
      <c r="V98" s="476" t="str">
        <f>IFERROR(IF(AND('別紙様式3-2（４・５月）'!O100="", O98&lt;&gt;""),P98, P98*VLOOKUP(AF98,【参考】数式用4!$DC$3:$DZ$106,MATCH(N98,【参考】数式用4!$DC$2:$DZ$2,0))),"")</f>
        <v/>
      </c>
      <c r="W98" s="471"/>
      <c r="X98" s="466"/>
      <c r="Y98" s="1012" t="str">
        <f>IFERROR(
     IF(OR('別紙様式3-2（４・５月）'!R100="",'別紙様式3-2（４・５月）'!Z100="ベア加算"),"",
                                            X98*VLOOKUP(N98,【参考】数式用!$AD$2:$AH$27,MATCH(W98,【参考】数式用!$K$4:$N$4,0)+1,0)
      ),"")</f>
        <v/>
      </c>
      <c r="Z98" s="1012"/>
      <c r="AA98" s="120"/>
      <c r="AB98" s="467"/>
      <c r="AC98" s="446" t="str">
        <f>IFERROR(IF(AND('別紙様式3-2（４・５月）'!O100="", W98&lt;&gt;"", W98&lt;&gt;"―"),X98, X98*VLOOKUP(AG98,【参考】数式用4!$DC$3:$DZ$106,MATCH(N98,【参考】数式用4!$DC$2:$DZ$2,0))),"")</f>
        <v/>
      </c>
      <c r="AD98" s="468" t="str">
        <f t="shared" si="4"/>
        <v/>
      </c>
      <c r="AE98" s="418" t="str">
        <f t="shared" si="5"/>
        <v/>
      </c>
      <c r="AF98" s="435" t="str">
        <f>IF(O98="","",'別紙様式3-2（４・５月）'!O100&amp;'別紙様式3-2（４・５月）'!P100&amp;'別紙様式3-2（４・５月）'!Q100&amp;"から"&amp;O98)</f>
        <v/>
      </c>
      <c r="AG98" s="435" t="str">
        <f>IF(OR(W98="",W98="―"),"",'別紙様式3-2（４・５月）'!O100&amp;'別紙様式3-2（４・５月）'!P100&amp;'別紙様式3-2（４・５月）'!Q100&amp;"から"&amp;W98)</f>
        <v/>
      </c>
      <c r="AH98" s="395"/>
      <c r="AI98" s="395"/>
      <c r="AJ98" s="395"/>
      <c r="AK98" s="395"/>
      <c r="AL98" s="395"/>
      <c r="AM98" s="395"/>
      <c r="AN98" s="395"/>
      <c r="AO98" s="395"/>
    </row>
    <row r="99" spans="1:41" customFormat="1" ht="24.9" customHeight="1">
      <c r="A99" s="436">
        <v>86</v>
      </c>
      <c r="B99" s="923" t="str">
        <f>IF(基本情報入力シート!C138="","",基本情報入力シート!C138)</f>
        <v/>
      </c>
      <c r="C99" s="924"/>
      <c r="D99" s="924"/>
      <c r="E99" s="924"/>
      <c r="F99" s="924"/>
      <c r="G99" s="924"/>
      <c r="H99" s="924"/>
      <c r="I99" s="925"/>
      <c r="J99" s="421" t="str">
        <f>IF(基本情報入力シート!M138="","",基本情報入力シート!M138)</f>
        <v/>
      </c>
      <c r="K99" s="422" t="str">
        <f>IF(基本情報入力シート!R138="","",基本情報入力シート!R138)</f>
        <v/>
      </c>
      <c r="L99" s="422" t="str">
        <f>IF(基本情報入力シート!W138="","",基本情報入力シート!W138)</f>
        <v/>
      </c>
      <c r="M99" s="423" t="str">
        <f>IF(基本情報入力シート!X138="","",基本情報入力シート!X138)</f>
        <v/>
      </c>
      <c r="N99" s="424" t="str">
        <f>IF(基本情報入力シート!Y138="","",基本情報入力シート!Y138)</f>
        <v/>
      </c>
      <c r="O99" s="99"/>
      <c r="P99" s="1023"/>
      <c r="Q99" s="1024"/>
      <c r="R99" s="463" t="str">
        <f>IFERROR(IF(OR('別紙様式3-2（４・５月）'!R101="",'別紙様式3-2（４・５月）'!Z101="ベア加算"),"",P99*VLOOKUP(N99,【参考】数式用!$AD$2:$AH$27,MATCH(O99,【参考】数式用!$K$4:$N$4,0)+1,0)),"")</f>
        <v/>
      </c>
      <c r="S99" s="120"/>
      <c r="T99" s="1025"/>
      <c r="U99" s="1026"/>
      <c r="V99" s="476" t="str">
        <f>IFERROR(IF(AND('別紙様式3-2（４・５月）'!O101="", O99&lt;&gt;""),P99, P99*VLOOKUP(AF99,【参考】数式用4!$DC$3:$DZ$106,MATCH(N99,【参考】数式用4!$DC$2:$DZ$2,0))),"")</f>
        <v/>
      </c>
      <c r="W99" s="471"/>
      <c r="X99" s="466"/>
      <c r="Y99" s="1012" t="str">
        <f>IFERROR(
     IF(OR('別紙様式3-2（４・５月）'!R101="",'別紙様式3-2（４・５月）'!Z101="ベア加算"),"",
                                            X99*VLOOKUP(N99,【参考】数式用!$AD$2:$AH$27,MATCH(W99,【参考】数式用!$K$4:$N$4,0)+1,0)
      ),"")</f>
        <v/>
      </c>
      <c r="Z99" s="1012"/>
      <c r="AA99" s="120"/>
      <c r="AB99" s="467"/>
      <c r="AC99" s="446" t="str">
        <f>IFERROR(IF(AND('別紙様式3-2（４・５月）'!O101="", W99&lt;&gt;"", W99&lt;&gt;"―"),X99, X99*VLOOKUP(AG99,【参考】数式用4!$DC$3:$DZ$106,MATCH(N99,【参考】数式用4!$DC$2:$DZ$2,0))),"")</f>
        <v/>
      </c>
      <c r="AD99" s="468" t="str">
        <f t="shared" si="4"/>
        <v/>
      </c>
      <c r="AE99" s="418" t="str">
        <f t="shared" si="5"/>
        <v/>
      </c>
      <c r="AF99" s="435" t="str">
        <f>IF(O99="","",'別紙様式3-2（４・５月）'!O101&amp;'別紙様式3-2（４・５月）'!P101&amp;'別紙様式3-2（４・５月）'!Q101&amp;"から"&amp;O99)</f>
        <v/>
      </c>
      <c r="AG99" s="435" t="str">
        <f>IF(OR(W99="",W99="―"),"",'別紙様式3-2（４・５月）'!O101&amp;'別紙様式3-2（４・５月）'!P101&amp;'別紙様式3-2（４・５月）'!Q101&amp;"から"&amp;W99)</f>
        <v/>
      </c>
      <c r="AH99" s="395"/>
      <c r="AI99" s="395"/>
      <c r="AJ99" s="395"/>
      <c r="AK99" s="395"/>
      <c r="AL99" s="395"/>
      <c r="AM99" s="395"/>
      <c r="AN99" s="395"/>
      <c r="AO99" s="395"/>
    </row>
    <row r="100" spans="1:41" customFormat="1" ht="24.9" customHeight="1">
      <c r="A100" s="436">
        <v>87</v>
      </c>
      <c r="B100" s="923" t="str">
        <f>IF(基本情報入力シート!C139="","",基本情報入力シート!C139)</f>
        <v/>
      </c>
      <c r="C100" s="924"/>
      <c r="D100" s="924"/>
      <c r="E100" s="924"/>
      <c r="F100" s="924"/>
      <c r="G100" s="924"/>
      <c r="H100" s="924"/>
      <c r="I100" s="925"/>
      <c r="J100" s="421" t="str">
        <f>IF(基本情報入力シート!M139="","",基本情報入力シート!M139)</f>
        <v/>
      </c>
      <c r="K100" s="422" t="str">
        <f>IF(基本情報入力シート!R139="","",基本情報入力シート!R139)</f>
        <v/>
      </c>
      <c r="L100" s="422" t="str">
        <f>IF(基本情報入力シート!W139="","",基本情報入力シート!W139)</f>
        <v/>
      </c>
      <c r="M100" s="423" t="str">
        <f>IF(基本情報入力シート!X139="","",基本情報入力シート!X139)</f>
        <v/>
      </c>
      <c r="N100" s="424" t="str">
        <f>IF(基本情報入力シート!Y139="","",基本情報入力シート!Y139)</f>
        <v/>
      </c>
      <c r="O100" s="99"/>
      <c r="P100" s="1023"/>
      <c r="Q100" s="1024"/>
      <c r="R100" s="463" t="str">
        <f>IFERROR(IF(OR('別紙様式3-2（４・５月）'!R102="",'別紙様式3-2（４・５月）'!Z102="ベア加算"),"",P100*VLOOKUP(N100,【参考】数式用!$AD$2:$AH$27,MATCH(O100,【参考】数式用!$K$4:$N$4,0)+1,0)),"")</f>
        <v/>
      </c>
      <c r="S100" s="120"/>
      <c r="T100" s="1025"/>
      <c r="U100" s="1026"/>
      <c r="V100" s="476" t="str">
        <f>IFERROR(IF(AND('別紙様式3-2（４・５月）'!O102="", O100&lt;&gt;""),P100, P100*VLOOKUP(AF100,【参考】数式用4!$DC$3:$DZ$106,MATCH(N100,【参考】数式用4!$DC$2:$DZ$2,0))),"")</f>
        <v/>
      </c>
      <c r="W100" s="471"/>
      <c r="X100" s="466"/>
      <c r="Y100" s="1012" t="str">
        <f>IFERROR(
     IF(OR('別紙様式3-2（４・５月）'!R102="",'別紙様式3-2（４・５月）'!Z102="ベア加算"),"",
                                            X100*VLOOKUP(N100,【参考】数式用!$AD$2:$AH$27,MATCH(W100,【参考】数式用!$K$4:$N$4,0)+1,0)
      ),"")</f>
        <v/>
      </c>
      <c r="Z100" s="1012"/>
      <c r="AA100" s="120"/>
      <c r="AB100" s="467"/>
      <c r="AC100" s="446" t="str">
        <f>IFERROR(IF(AND('別紙様式3-2（４・５月）'!O102="", W100&lt;&gt;"", W100&lt;&gt;"―"),X100, X100*VLOOKUP(AG100,【参考】数式用4!$DC$3:$DZ$106,MATCH(N100,【参考】数式用4!$DC$2:$DZ$2,0))),"")</f>
        <v/>
      </c>
      <c r="AD100" s="468" t="str">
        <f t="shared" si="4"/>
        <v/>
      </c>
      <c r="AE100" s="418" t="str">
        <f t="shared" si="5"/>
        <v/>
      </c>
      <c r="AF100" s="435" t="str">
        <f>IF(O100="","",'別紙様式3-2（４・５月）'!O102&amp;'別紙様式3-2（４・５月）'!P102&amp;'別紙様式3-2（４・５月）'!Q102&amp;"から"&amp;O100)</f>
        <v/>
      </c>
      <c r="AG100" s="435" t="str">
        <f>IF(OR(W100="",W100="―"),"",'別紙様式3-2（４・５月）'!O102&amp;'別紙様式3-2（４・５月）'!P102&amp;'別紙様式3-2（４・５月）'!Q102&amp;"から"&amp;W100)</f>
        <v/>
      </c>
      <c r="AH100" s="395"/>
      <c r="AI100" s="395"/>
      <c r="AJ100" s="395"/>
      <c r="AK100" s="395"/>
      <c r="AL100" s="395"/>
      <c r="AM100" s="395"/>
      <c r="AN100" s="395"/>
      <c r="AO100" s="395"/>
    </row>
    <row r="101" spans="1:41" customFormat="1" ht="24.9" customHeight="1">
      <c r="A101" s="436">
        <v>88</v>
      </c>
      <c r="B101" s="923" t="str">
        <f>IF(基本情報入力シート!C140="","",基本情報入力シート!C140)</f>
        <v/>
      </c>
      <c r="C101" s="924"/>
      <c r="D101" s="924"/>
      <c r="E101" s="924"/>
      <c r="F101" s="924"/>
      <c r="G101" s="924"/>
      <c r="H101" s="924"/>
      <c r="I101" s="925"/>
      <c r="J101" s="421" t="str">
        <f>IF(基本情報入力シート!M140="","",基本情報入力シート!M140)</f>
        <v/>
      </c>
      <c r="K101" s="422" t="str">
        <f>IF(基本情報入力シート!R140="","",基本情報入力シート!R140)</f>
        <v/>
      </c>
      <c r="L101" s="422" t="str">
        <f>IF(基本情報入力シート!W140="","",基本情報入力シート!W140)</f>
        <v/>
      </c>
      <c r="M101" s="423" t="str">
        <f>IF(基本情報入力シート!X140="","",基本情報入力シート!X140)</f>
        <v/>
      </c>
      <c r="N101" s="424" t="str">
        <f>IF(基本情報入力シート!Y140="","",基本情報入力シート!Y140)</f>
        <v/>
      </c>
      <c r="O101" s="99"/>
      <c r="P101" s="1023"/>
      <c r="Q101" s="1024"/>
      <c r="R101" s="463" t="str">
        <f>IFERROR(IF(OR('別紙様式3-2（４・５月）'!R103="",'別紙様式3-2（４・５月）'!Z103="ベア加算"),"",P101*VLOOKUP(N101,【参考】数式用!$AD$2:$AH$27,MATCH(O101,【参考】数式用!$K$4:$N$4,0)+1,0)),"")</f>
        <v/>
      </c>
      <c r="S101" s="120"/>
      <c r="T101" s="1025"/>
      <c r="U101" s="1026"/>
      <c r="V101" s="476" t="str">
        <f>IFERROR(IF(AND('別紙様式3-2（４・５月）'!O103="", O101&lt;&gt;""),P101, P101*VLOOKUP(AF101,【参考】数式用4!$DC$3:$DZ$106,MATCH(N101,【参考】数式用4!$DC$2:$DZ$2,0))),"")</f>
        <v/>
      </c>
      <c r="W101" s="471"/>
      <c r="X101" s="466"/>
      <c r="Y101" s="1012" t="str">
        <f>IFERROR(
     IF(OR('別紙様式3-2（４・５月）'!R103="",'別紙様式3-2（４・５月）'!Z103="ベア加算"),"",
                                            X101*VLOOKUP(N101,【参考】数式用!$AD$2:$AH$27,MATCH(W101,【参考】数式用!$K$4:$N$4,0)+1,0)
      ),"")</f>
        <v/>
      </c>
      <c r="Z101" s="1012"/>
      <c r="AA101" s="120"/>
      <c r="AB101" s="467"/>
      <c r="AC101" s="446" t="str">
        <f>IFERROR(IF(AND('別紙様式3-2（４・５月）'!O103="", W101&lt;&gt;"", W101&lt;&gt;"―"),X101, X101*VLOOKUP(AG101,【参考】数式用4!$DC$3:$DZ$106,MATCH(N101,【参考】数式用4!$DC$2:$DZ$2,0))),"")</f>
        <v/>
      </c>
      <c r="AD101" s="468" t="str">
        <f t="shared" si="4"/>
        <v/>
      </c>
      <c r="AE101" s="418" t="str">
        <f t="shared" si="5"/>
        <v/>
      </c>
      <c r="AF101" s="435" t="str">
        <f>IF(O101="","",'別紙様式3-2（４・５月）'!O103&amp;'別紙様式3-2（４・５月）'!P103&amp;'別紙様式3-2（４・５月）'!Q103&amp;"から"&amp;O101)</f>
        <v/>
      </c>
      <c r="AG101" s="435" t="str">
        <f>IF(OR(W101="",W101="―"),"",'別紙様式3-2（４・５月）'!O103&amp;'別紙様式3-2（４・５月）'!P103&amp;'別紙様式3-2（４・５月）'!Q103&amp;"から"&amp;W101)</f>
        <v/>
      </c>
      <c r="AH101" s="395"/>
      <c r="AI101" s="395"/>
      <c r="AJ101" s="395"/>
      <c r="AK101" s="395"/>
      <c r="AL101" s="395"/>
      <c r="AM101" s="395"/>
      <c r="AN101" s="395"/>
      <c r="AO101" s="395"/>
    </row>
    <row r="102" spans="1:41" customFormat="1" ht="24.9" customHeight="1">
      <c r="A102" s="436">
        <v>89</v>
      </c>
      <c r="B102" s="923" t="str">
        <f>IF(基本情報入力シート!C141="","",基本情報入力シート!C141)</f>
        <v/>
      </c>
      <c r="C102" s="924"/>
      <c r="D102" s="924"/>
      <c r="E102" s="924"/>
      <c r="F102" s="924"/>
      <c r="G102" s="924"/>
      <c r="H102" s="924"/>
      <c r="I102" s="925"/>
      <c r="J102" s="421" t="str">
        <f>IF(基本情報入力シート!M141="","",基本情報入力シート!M141)</f>
        <v/>
      </c>
      <c r="K102" s="422" t="str">
        <f>IF(基本情報入力シート!R141="","",基本情報入力シート!R141)</f>
        <v/>
      </c>
      <c r="L102" s="422" t="str">
        <f>IF(基本情報入力シート!W141="","",基本情報入力シート!W141)</f>
        <v/>
      </c>
      <c r="M102" s="423" t="str">
        <f>IF(基本情報入力シート!X141="","",基本情報入力シート!X141)</f>
        <v/>
      </c>
      <c r="N102" s="424" t="str">
        <f>IF(基本情報入力シート!Y141="","",基本情報入力シート!Y141)</f>
        <v/>
      </c>
      <c r="O102" s="99"/>
      <c r="P102" s="1023"/>
      <c r="Q102" s="1024"/>
      <c r="R102" s="463" t="str">
        <f>IFERROR(IF(OR('別紙様式3-2（４・５月）'!R104="",'別紙様式3-2（４・５月）'!Z104="ベア加算"),"",P102*VLOOKUP(N102,【参考】数式用!$AD$2:$AH$27,MATCH(O102,【参考】数式用!$K$4:$N$4,0)+1,0)),"")</f>
        <v/>
      </c>
      <c r="S102" s="120"/>
      <c r="T102" s="1025"/>
      <c r="U102" s="1026"/>
      <c r="V102" s="476" t="str">
        <f>IFERROR(IF(AND('別紙様式3-2（４・５月）'!O104="", O102&lt;&gt;""),P102, P102*VLOOKUP(AF102,【参考】数式用4!$DC$3:$DZ$106,MATCH(N102,【参考】数式用4!$DC$2:$DZ$2,0))),"")</f>
        <v/>
      </c>
      <c r="W102" s="471"/>
      <c r="X102" s="466"/>
      <c r="Y102" s="1012" t="str">
        <f>IFERROR(
     IF(OR('別紙様式3-2（４・５月）'!R104="",'別紙様式3-2（４・５月）'!Z104="ベア加算"),"",
                                            X102*VLOOKUP(N102,【参考】数式用!$AD$2:$AH$27,MATCH(W102,【参考】数式用!$K$4:$N$4,0)+1,0)
      ),"")</f>
        <v/>
      </c>
      <c r="Z102" s="1012"/>
      <c r="AA102" s="120"/>
      <c r="AB102" s="467"/>
      <c r="AC102" s="446" t="str">
        <f>IFERROR(IF(AND('別紙様式3-2（４・５月）'!O104="", W102&lt;&gt;"", W102&lt;&gt;"―"),X102, X102*VLOOKUP(AG102,【参考】数式用4!$DC$3:$DZ$106,MATCH(N102,【参考】数式用4!$DC$2:$DZ$2,0))),"")</f>
        <v/>
      </c>
      <c r="AD102" s="468" t="str">
        <f t="shared" si="4"/>
        <v/>
      </c>
      <c r="AE102" s="418" t="str">
        <f t="shared" si="5"/>
        <v/>
      </c>
      <c r="AF102" s="435" t="str">
        <f>IF(O102="","",'別紙様式3-2（４・５月）'!O104&amp;'別紙様式3-2（４・５月）'!P104&amp;'別紙様式3-2（４・５月）'!Q104&amp;"から"&amp;O102)</f>
        <v/>
      </c>
      <c r="AG102" s="435" t="str">
        <f>IF(OR(W102="",W102="―"),"",'別紙様式3-2（４・５月）'!O104&amp;'別紙様式3-2（４・５月）'!P104&amp;'別紙様式3-2（４・５月）'!Q104&amp;"から"&amp;W102)</f>
        <v/>
      </c>
      <c r="AH102" s="395"/>
      <c r="AI102" s="395"/>
      <c r="AJ102" s="395"/>
      <c r="AK102" s="395"/>
      <c r="AL102" s="395"/>
      <c r="AM102" s="395"/>
      <c r="AN102" s="395"/>
      <c r="AO102" s="395"/>
    </row>
    <row r="103" spans="1:41" customFormat="1" ht="24.9" customHeight="1">
      <c r="A103" s="436">
        <v>90</v>
      </c>
      <c r="B103" s="923" t="str">
        <f>IF(基本情報入力シート!C142="","",基本情報入力シート!C142)</f>
        <v/>
      </c>
      <c r="C103" s="924"/>
      <c r="D103" s="924"/>
      <c r="E103" s="924"/>
      <c r="F103" s="924"/>
      <c r="G103" s="924"/>
      <c r="H103" s="924"/>
      <c r="I103" s="925"/>
      <c r="J103" s="421" t="str">
        <f>IF(基本情報入力シート!M142="","",基本情報入力シート!M142)</f>
        <v/>
      </c>
      <c r="K103" s="422" t="str">
        <f>IF(基本情報入力シート!R142="","",基本情報入力シート!R142)</f>
        <v/>
      </c>
      <c r="L103" s="422" t="str">
        <f>IF(基本情報入力シート!W142="","",基本情報入力シート!W142)</f>
        <v/>
      </c>
      <c r="M103" s="423" t="str">
        <f>IF(基本情報入力シート!X142="","",基本情報入力シート!X142)</f>
        <v/>
      </c>
      <c r="N103" s="424" t="str">
        <f>IF(基本情報入力シート!Y142="","",基本情報入力シート!Y142)</f>
        <v/>
      </c>
      <c r="O103" s="99"/>
      <c r="P103" s="1023"/>
      <c r="Q103" s="1024"/>
      <c r="R103" s="463" t="str">
        <f>IFERROR(IF(OR('別紙様式3-2（４・５月）'!R105="",'別紙様式3-2（４・５月）'!Z105="ベア加算"),"",P103*VLOOKUP(N103,【参考】数式用!$AD$2:$AH$27,MATCH(O103,【参考】数式用!$K$4:$N$4,0)+1,0)),"")</f>
        <v/>
      </c>
      <c r="S103" s="120"/>
      <c r="T103" s="1025"/>
      <c r="U103" s="1026"/>
      <c r="V103" s="476" t="str">
        <f>IFERROR(IF(AND('別紙様式3-2（４・５月）'!O105="", O103&lt;&gt;""),P103, P103*VLOOKUP(AF103,【参考】数式用4!$DC$3:$DZ$106,MATCH(N103,【参考】数式用4!$DC$2:$DZ$2,0))),"")</f>
        <v/>
      </c>
      <c r="W103" s="471"/>
      <c r="X103" s="466"/>
      <c r="Y103" s="1012" t="str">
        <f>IFERROR(
     IF(OR('別紙様式3-2（４・５月）'!R105="",'別紙様式3-2（４・５月）'!Z105="ベア加算"),"",
                                            X103*VLOOKUP(N103,【参考】数式用!$AD$2:$AH$27,MATCH(W103,【参考】数式用!$K$4:$N$4,0)+1,0)
      ),"")</f>
        <v/>
      </c>
      <c r="Z103" s="1012"/>
      <c r="AA103" s="120"/>
      <c r="AB103" s="467"/>
      <c r="AC103" s="446" t="str">
        <f>IFERROR(IF(AND('別紙様式3-2（４・５月）'!O105="", W103&lt;&gt;"", W103&lt;&gt;"―"),X103, X103*VLOOKUP(AG103,【参考】数式用4!$DC$3:$DZ$106,MATCH(N103,【参考】数式用4!$DC$2:$DZ$2,0))),"")</f>
        <v/>
      </c>
      <c r="AD103" s="468" t="str">
        <f t="shared" si="4"/>
        <v/>
      </c>
      <c r="AE103" s="418" t="str">
        <f t="shared" si="5"/>
        <v/>
      </c>
      <c r="AF103" s="435" t="str">
        <f>IF(O103="","",'別紙様式3-2（４・５月）'!O105&amp;'別紙様式3-2（４・５月）'!P105&amp;'別紙様式3-2（４・５月）'!Q105&amp;"から"&amp;O103)</f>
        <v/>
      </c>
      <c r="AG103" s="435" t="str">
        <f>IF(OR(W103="",W103="―"),"",'別紙様式3-2（４・５月）'!O105&amp;'別紙様式3-2（４・５月）'!P105&amp;'別紙様式3-2（４・５月）'!Q105&amp;"から"&amp;W103)</f>
        <v/>
      </c>
      <c r="AH103" s="395"/>
      <c r="AI103" s="395"/>
      <c r="AJ103" s="395"/>
      <c r="AK103" s="395"/>
      <c r="AL103" s="395"/>
      <c r="AM103" s="395"/>
      <c r="AN103" s="395"/>
      <c r="AO103" s="395"/>
    </row>
    <row r="104" spans="1:41" customFormat="1" ht="24.9" customHeight="1">
      <c r="A104" s="436">
        <v>91</v>
      </c>
      <c r="B104" s="923" t="str">
        <f>IF(基本情報入力シート!C143="","",基本情報入力シート!C143)</f>
        <v/>
      </c>
      <c r="C104" s="924"/>
      <c r="D104" s="924"/>
      <c r="E104" s="924"/>
      <c r="F104" s="924"/>
      <c r="G104" s="924"/>
      <c r="H104" s="924"/>
      <c r="I104" s="925"/>
      <c r="J104" s="421" t="str">
        <f>IF(基本情報入力シート!M143="","",基本情報入力シート!M143)</f>
        <v/>
      </c>
      <c r="K104" s="422" t="str">
        <f>IF(基本情報入力シート!R143="","",基本情報入力シート!R143)</f>
        <v/>
      </c>
      <c r="L104" s="422" t="str">
        <f>IF(基本情報入力シート!W143="","",基本情報入力シート!W143)</f>
        <v/>
      </c>
      <c r="M104" s="423" t="str">
        <f>IF(基本情報入力シート!X143="","",基本情報入力シート!X143)</f>
        <v/>
      </c>
      <c r="N104" s="424" t="str">
        <f>IF(基本情報入力シート!Y143="","",基本情報入力シート!Y143)</f>
        <v/>
      </c>
      <c r="O104" s="99"/>
      <c r="P104" s="1023"/>
      <c r="Q104" s="1024"/>
      <c r="R104" s="463" t="str">
        <f>IFERROR(IF(OR('別紙様式3-2（４・５月）'!R106="",'別紙様式3-2（４・５月）'!Z106="ベア加算"),"",P104*VLOOKUP(N104,【参考】数式用!$AD$2:$AH$27,MATCH(O104,【参考】数式用!$K$4:$N$4,0)+1,0)),"")</f>
        <v/>
      </c>
      <c r="S104" s="120"/>
      <c r="T104" s="1025"/>
      <c r="U104" s="1026"/>
      <c r="V104" s="476" t="str">
        <f>IFERROR(IF(AND('別紙様式3-2（４・５月）'!O106="", O104&lt;&gt;""),P104, P104*VLOOKUP(AF104,【参考】数式用4!$DC$3:$DZ$106,MATCH(N104,【参考】数式用4!$DC$2:$DZ$2,0))),"")</f>
        <v/>
      </c>
      <c r="W104" s="471"/>
      <c r="X104" s="466"/>
      <c r="Y104" s="1012" t="str">
        <f>IFERROR(
     IF(OR('別紙様式3-2（４・５月）'!R106="",'別紙様式3-2（４・５月）'!Z106="ベア加算"),"",
                                            X104*VLOOKUP(N104,【参考】数式用!$AD$2:$AH$27,MATCH(W104,【参考】数式用!$K$4:$N$4,0)+1,0)
      ),"")</f>
        <v/>
      </c>
      <c r="Z104" s="1012"/>
      <c r="AA104" s="120"/>
      <c r="AB104" s="467"/>
      <c r="AC104" s="446" t="str">
        <f>IFERROR(IF(AND('別紙様式3-2（４・５月）'!O106="", W104&lt;&gt;"", W104&lt;&gt;"―"),X104, X104*VLOOKUP(AG104,【参考】数式用4!$DC$3:$DZ$106,MATCH(N104,【参考】数式用4!$DC$2:$DZ$2,0))),"")</f>
        <v/>
      </c>
      <c r="AD104" s="468" t="str">
        <f t="shared" si="4"/>
        <v/>
      </c>
      <c r="AE104" s="418" t="str">
        <f t="shared" si="5"/>
        <v/>
      </c>
      <c r="AF104" s="435" t="str">
        <f>IF(O104="","",'別紙様式3-2（４・５月）'!O106&amp;'別紙様式3-2（４・５月）'!P106&amp;'別紙様式3-2（４・５月）'!Q106&amp;"から"&amp;O104)</f>
        <v/>
      </c>
      <c r="AG104" s="435" t="str">
        <f>IF(OR(W104="",W104="―"),"",'別紙様式3-2（４・５月）'!O106&amp;'別紙様式3-2（４・５月）'!P106&amp;'別紙様式3-2（４・５月）'!Q106&amp;"から"&amp;W104)</f>
        <v/>
      </c>
      <c r="AH104" s="395"/>
      <c r="AI104" s="395"/>
      <c r="AJ104" s="395"/>
      <c r="AK104" s="395"/>
      <c r="AL104" s="395"/>
      <c r="AM104" s="395"/>
      <c r="AN104" s="395"/>
      <c r="AO104" s="395"/>
    </row>
    <row r="105" spans="1:41" customFormat="1" ht="24.9" customHeight="1">
      <c r="A105" s="436">
        <v>92</v>
      </c>
      <c r="B105" s="923" t="str">
        <f>IF(基本情報入力シート!C144="","",基本情報入力シート!C144)</f>
        <v/>
      </c>
      <c r="C105" s="924"/>
      <c r="D105" s="924"/>
      <c r="E105" s="924"/>
      <c r="F105" s="924"/>
      <c r="G105" s="924"/>
      <c r="H105" s="924"/>
      <c r="I105" s="925"/>
      <c r="J105" s="421" t="str">
        <f>IF(基本情報入力シート!M144="","",基本情報入力シート!M144)</f>
        <v/>
      </c>
      <c r="K105" s="422" t="str">
        <f>IF(基本情報入力シート!R144="","",基本情報入力シート!R144)</f>
        <v/>
      </c>
      <c r="L105" s="422" t="str">
        <f>IF(基本情報入力シート!W144="","",基本情報入力シート!W144)</f>
        <v/>
      </c>
      <c r="M105" s="423" t="str">
        <f>IF(基本情報入力シート!X144="","",基本情報入力シート!X144)</f>
        <v/>
      </c>
      <c r="N105" s="424" t="str">
        <f>IF(基本情報入力シート!Y144="","",基本情報入力シート!Y144)</f>
        <v/>
      </c>
      <c r="O105" s="99"/>
      <c r="P105" s="1023"/>
      <c r="Q105" s="1024"/>
      <c r="R105" s="463" t="str">
        <f>IFERROR(IF(OR('別紙様式3-2（４・５月）'!R107="",'別紙様式3-2（４・５月）'!Z107="ベア加算"),"",P105*VLOOKUP(N105,【参考】数式用!$AD$2:$AH$27,MATCH(O105,【参考】数式用!$K$4:$N$4,0)+1,0)),"")</f>
        <v/>
      </c>
      <c r="S105" s="120"/>
      <c r="T105" s="1025"/>
      <c r="U105" s="1026"/>
      <c r="V105" s="476" t="str">
        <f>IFERROR(IF(AND('別紙様式3-2（４・５月）'!O107="", O105&lt;&gt;""),P105, P105*VLOOKUP(AF105,【参考】数式用4!$DC$3:$DZ$106,MATCH(N105,【参考】数式用4!$DC$2:$DZ$2,0))),"")</f>
        <v/>
      </c>
      <c r="W105" s="471"/>
      <c r="X105" s="466"/>
      <c r="Y105" s="1012" t="str">
        <f>IFERROR(
     IF(OR('別紙様式3-2（４・５月）'!R107="",'別紙様式3-2（４・５月）'!Z107="ベア加算"),"",
                                            X105*VLOOKUP(N105,【参考】数式用!$AD$2:$AH$27,MATCH(W105,【参考】数式用!$K$4:$N$4,0)+1,0)
      ),"")</f>
        <v/>
      </c>
      <c r="Z105" s="1012"/>
      <c r="AA105" s="120"/>
      <c r="AB105" s="467"/>
      <c r="AC105" s="446" t="str">
        <f>IFERROR(IF(AND('別紙様式3-2（４・５月）'!O107="", W105&lt;&gt;"", W105&lt;&gt;"―"),X105, X105*VLOOKUP(AG105,【参考】数式用4!$DC$3:$DZ$106,MATCH(N105,【参考】数式用4!$DC$2:$DZ$2,0))),"")</f>
        <v/>
      </c>
      <c r="AD105" s="468" t="str">
        <f t="shared" si="4"/>
        <v/>
      </c>
      <c r="AE105" s="418" t="str">
        <f t="shared" si="5"/>
        <v/>
      </c>
      <c r="AF105" s="435" t="str">
        <f>IF(O105="","",'別紙様式3-2（４・５月）'!O107&amp;'別紙様式3-2（４・５月）'!P107&amp;'別紙様式3-2（４・５月）'!Q107&amp;"から"&amp;O105)</f>
        <v/>
      </c>
      <c r="AG105" s="435" t="str">
        <f>IF(OR(W105="",W105="―"),"",'別紙様式3-2（４・５月）'!O107&amp;'別紙様式3-2（４・５月）'!P107&amp;'別紙様式3-2（４・５月）'!Q107&amp;"から"&amp;W105)</f>
        <v/>
      </c>
      <c r="AH105" s="395"/>
      <c r="AI105" s="395"/>
      <c r="AJ105" s="395"/>
      <c r="AK105" s="395"/>
      <c r="AL105" s="395"/>
      <c r="AM105" s="395"/>
      <c r="AN105" s="395"/>
      <c r="AO105" s="395"/>
    </row>
    <row r="106" spans="1:41" customFormat="1" ht="24.9" customHeight="1">
      <c r="A106" s="436">
        <v>93</v>
      </c>
      <c r="B106" s="923" t="str">
        <f>IF(基本情報入力シート!C145="","",基本情報入力シート!C145)</f>
        <v/>
      </c>
      <c r="C106" s="924"/>
      <c r="D106" s="924"/>
      <c r="E106" s="924"/>
      <c r="F106" s="924"/>
      <c r="G106" s="924"/>
      <c r="H106" s="924"/>
      <c r="I106" s="925"/>
      <c r="J106" s="421" t="str">
        <f>IF(基本情報入力シート!M145="","",基本情報入力シート!M145)</f>
        <v/>
      </c>
      <c r="K106" s="422" t="str">
        <f>IF(基本情報入力シート!R145="","",基本情報入力シート!R145)</f>
        <v/>
      </c>
      <c r="L106" s="422" t="str">
        <f>IF(基本情報入力シート!W145="","",基本情報入力シート!W145)</f>
        <v/>
      </c>
      <c r="M106" s="423" t="str">
        <f>IF(基本情報入力シート!X145="","",基本情報入力シート!X145)</f>
        <v/>
      </c>
      <c r="N106" s="424" t="str">
        <f>IF(基本情報入力シート!Y145="","",基本情報入力シート!Y145)</f>
        <v/>
      </c>
      <c r="O106" s="99"/>
      <c r="P106" s="1023"/>
      <c r="Q106" s="1024"/>
      <c r="R106" s="463" t="str">
        <f>IFERROR(IF(OR('別紙様式3-2（４・５月）'!R108="",'別紙様式3-2（４・５月）'!Z108="ベア加算"),"",P106*VLOOKUP(N106,【参考】数式用!$AD$2:$AH$27,MATCH(O106,【参考】数式用!$K$4:$N$4,0)+1,0)),"")</f>
        <v/>
      </c>
      <c r="S106" s="120"/>
      <c r="T106" s="1025"/>
      <c r="U106" s="1026"/>
      <c r="V106" s="476" t="str">
        <f>IFERROR(IF(AND('別紙様式3-2（４・５月）'!O108="", O106&lt;&gt;""),P106, P106*VLOOKUP(AF106,【参考】数式用4!$DC$3:$DZ$106,MATCH(N106,【参考】数式用4!$DC$2:$DZ$2,0))),"")</f>
        <v/>
      </c>
      <c r="W106" s="471"/>
      <c r="X106" s="466"/>
      <c r="Y106" s="1012" t="str">
        <f>IFERROR(
     IF(OR('別紙様式3-2（４・５月）'!R108="",'別紙様式3-2（４・５月）'!Z108="ベア加算"),"",
                                            X106*VLOOKUP(N106,【参考】数式用!$AD$2:$AH$27,MATCH(W106,【参考】数式用!$K$4:$N$4,0)+1,0)
      ),"")</f>
        <v/>
      </c>
      <c r="Z106" s="1012"/>
      <c r="AA106" s="120"/>
      <c r="AB106" s="467"/>
      <c r="AC106" s="446" t="str">
        <f>IFERROR(IF(AND('別紙様式3-2（４・５月）'!O108="", W106&lt;&gt;"", W106&lt;&gt;"―"),X106, X106*VLOOKUP(AG106,【参考】数式用4!$DC$3:$DZ$106,MATCH(N106,【参考】数式用4!$DC$2:$DZ$2,0))),"")</f>
        <v/>
      </c>
      <c r="AD106" s="468" t="str">
        <f t="shared" si="4"/>
        <v/>
      </c>
      <c r="AE106" s="418" t="str">
        <f t="shared" si="5"/>
        <v/>
      </c>
      <c r="AF106" s="435" t="str">
        <f>IF(O106="","",'別紙様式3-2（４・５月）'!O108&amp;'別紙様式3-2（４・５月）'!P108&amp;'別紙様式3-2（４・５月）'!Q108&amp;"から"&amp;O106)</f>
        <v/>
      </c>
      <c r="AG106" s="435" t="str">
        <f>IF(OR(W106="",W106="―"),"",'別紙様式3-2（４・５月）'!O108&amp;'別紙様式3-2（４・５月）'!P108&amp;'別紙様式3-2（４・５月）'!Q108&amp;"から"&amp;W106)</f>
        <v/>
      </c>
      <c r="AH106" s="395"/>
      <c r="AI106" s="395"/>
      <c r="AJ106" s="395"/>
      <c r="AK106" s="395"/>
      <c r="AL106" s="395"/>
      <c r="AM106" s="395"/>
      <c r="AN106" s="395"/>
      <c r="AO106" s="395"/>
    </row>
    <row r="107" spans="1:41" customFormat="1" ht="24.9" customHeight="1">
      <c r="A107" s="436">
        <v>94</v>
      </c>
      <c r="B107" s="923" t="str">
        <f>IF(基本情報入力シート!C146="","",基本情報入力シート!C146)</f>
        <v/>
      </c>
      <c r="C107" s="924"/>
      <c r="D107" s="924"/>
      <c r="E107" s="924"/>
      <c r="F107" s="924"/>
      <c r="G107" s="924"/>
      <c r="H107" s="924"/>
      <c r="I107" s="925"/>
      <c r="J107" s="421" t="str">
        <f>IF(基本情報入力シート!M146="","",基本情報入力シート!M146)</f>
        <v/>
      </c>
      <c r="K107" s="422" t="str">
        <f>IF(基本情報入力シート!R146="","",基本情報入力シート!R146)</f>
        <v/>
      </c>
      <c r="L107" s="422" t="str">
        <f>IF(基本情報入力シート!W146="","",基本情報入力シート!W146)</f>
        <v/>
      </c>
      <c r="M107" s="423" t="str">
        <f>IF(基本情報入力シート!X146="","",基本情報入力シート!X146)</f>
        <v/>
      </c>
      <c r="N107" s="424" t="str">
        <f>IF(基本情報入力シート!Y146="","",基本情報入力シート!Y146)</f>
        <v/>
      </c>
      <c r="O107" s="99"/>
      <c r="P107" s="1023"/>
      <c r="Q107" s="1024"/>
      <c r="R107" s="463" t="str">
        <f>IFERROR(IF(OR('別紙様式3-2（４・５月）'!R109="",'別紙様式3-2（４・５月）'!Z109="ベア加算"),"",P107*VLOOKUP(N107,【参考】数式用!$AD$2:$AH$27,MATCH(O107,【参考】数式用!$K$4:$N$4,0)+1,0)),"")</f>
        <v/>
      </c>
      <c r="S107" s="120"/>
      <c r="T107" s="1025"/>
      <c r="U107" s="1026"/>
      <c r="V107" s="476" t="str">
        <f>IFERROR(IF(AND('別紙様式3-2（４・５月）'!O109="", O107&lt;&gt;""),P107, P107*VLOOKUP(AF107,【参考】数式用4!$DC$3:$DZ$106,MATCH(N107,【参考】数式用4!$DC$2:$DZ$2,0))),"")</f>
        <v/>
      </c>
      <c r="W107" s="471"/>
      <c r="X107" s="466"/>
      <c r="Y107" s="1012" t="str">
        <f>IFERROR(
     IF(OR('別紙様式3-2（４・５月）'!R109="",'別紙様式3-2（４・５月）'!Z109="ベア加算"),"",
                                            X107*VLOOKUP(N107,【参考】数式用!$AD$2:$AH$27,MATCH(W107,【参考】数式用!$K$4:$N$4,0)+1,0)
      ),"")</f>
        <v/>
      </c>
      <c r="Z107" s="1012"/>
      <c r="AA107" s="120"/>
      <c r="AB107" s="467"/>
      <c r="AC107" s="446" t="str">
        <f>IFERROR(IF(AND('別紙様式3-2（４・５月）'!O109="", W107&lt;&gt;"", W107&lt;&gt;"―"),X107, X107*VLOOKUP(AG107,【参考】数式用4!$DC$3:$DZ$106,MATCH(N107,【参考】数式用4!$DC$2:$DZ$2,0))),"")</f>
        <v/>
      </c>
      <c r="AD107" s="468" t="str">
        <f t="shared" si="4"/>
        <v/>
      </c>
      <c r="AE107" s="418" t="str">
        <f t="shared" si="5"/>
        <v/>
      </c>
      <c r="AF107" s="435" t="str">
        <f>IF(O107="","",'別紙様式3-2（４・５月）'!O109&amp;'別紙様式3-2（４・５月）'!P109&amp;'別紙様式3-2（４・５月）'!Q109&amp;"から"&amp;O107)</f>
        <v/>
      </c>
      <c r="AG107" s="435" t="str">
        <f>IF(OR(W107="",W107="―"),"",'別紙様式3-2（４・５月）'!O109&amp;'別紙様式3-2（４・５月）'!P109&amp;'別紙様式3-2（４・５月）'!Q109&amp;"から"&amp;W107)</f>
        <v/>
      </c>
      <c r="AH107" s="395"/>
      <c r="AI107" s="395"/>
      <c r="AJ107" s="395"/>
      <c r="AK107" s="395"/>
      <c r="AL107" s="395"/>
      <c r="AM107" s="395"/>
      <c r="AN107" s="395"/>
      <c r="AO107" s="395"/>
    </row>
    <row r="108" spans="1:41" customFormat="1" ht="24.9" customHeight="1">
      <c r="A108" s="436">
        <v>95</v>
      </c>
      <c r="B108" s="923" t="str">
        <f>IF(基本情報入力シート!C147="","",基本情報入力シート!C147)</f>
        <v/>
      </c>
      <c r="C108" s="924"/>
      <c r="D108" s="924"/>
      <c r="E108" s="924"/>
      <c r="F108" s="924"/>
      <c r="G108" s="924"/>
      <c r="H108" s="924"/>
      <c r="I108" s="925"/>
      <c r="J108" s="421" t="str">
        <f>IF(基本情報入力シート!M147="","",基本情報入力シート!M147)</f>
        <v/>
      </c>
      <c r="K108" s="422" t="str">
        <f>IF(基本情報入力シート!R147="","",基本情報入力シート!R147)</f>
        <v/>
      </c>
      <c r="L108" s="422" t="str">
        <f>IF(基本情報入力シート!W147="","",基本情報入力シート!W147)</f>
        <v/>
      </c>
      <c r="M108" s="423" t="str">
        <f>IF(基本情報入力シート!X147="","",基本情報入力シート!X147)</f>
        <v/>
      </c>
      <c r="N108" s="424" t="str">
        <f>IF(基本情報入力シート!Y147="","",基本情報入力シート!Y147)</f>
        <v/>
      </c>
      <c r="O108" s="99"/>
      <c r="P108" s="1023"/>
      <c r="Q108" s="1024"/>
      <c r="R108" s="463" t="str">
        <f>IFERROR(IF(OR('別紙様式3-2（４・５月）'!R110="",'別紙様式3-2（４・５月）'!Z110="ベア加算"),"",P108*VLOOKUP(N108,【参考】数式用!$AD$2:$AH$27,MATCH(O108,【参考】数式用!$K$4:$N$4,0)+1,0)),"")</f>
        <v/>
      </c>
      <c r="S108" s="120"/>
      <c r="T108" s="1025"/>
      <c r="U108" s="1026"/>
      <c r="V108" s="476" t="str">
        <f>IFERROR(IF(AND('別紙様式3-2（４・５月）'!O110="", O108&lt;&gt;""),P108, P108*VLOOKUP(AF108,【参考】数式用4!$DC$3:$DZ$106,MATCH(N108,【参考】数式用4!$DC$2:$DZ$2,0))),"")</f>
        <v/>
      </c>
      <c r="W108" s="471"/>
      <c r="X108" s="466"/>
      <c r="Y108" s="1012" t="str">
        <f>IFERROR(
     IF(OR('別紙様式3-2（４・５月）'!R110="",'別紙様式3-2（４・５月）'!Z110="ベア加算"),"",
                                            X108*VLOOKUP(N108,【参考】数式用!$AD$2:$AH$27,MATCH(W108,【参考】数式用!$K$4:$N$4,0)+1,0)
      ),"")</f>
        <v/>
      </c>
      <c r="Z108" s="1012"/>
      <c r="AA108" s="120"/>
      <c r="AB108" s="467"/>
      <c r="AC108" s="446" t="str">
        <f>IFERROR(IF(AND('別紙様式3-2（４・５月）'!O110="", W108&lt;&gt;"", W108&lt;&gt;"―"),X108, X108*VLOOKUP(AG108,【参考】数式用4!$DC$3:$DZ$106,MATCH(N108,【参考】数式用4!$DC$2:$DZ$2,0))),"")</f>
        <v/>
      </c>
      <c r="AD108" s="468" t="str">
        <f t="shared" si="4"/>
        <v/>
      </c>
      <c r="AE108" s="418" t="str">
        <f t="shared" si="5"/>
        <v/>
      </c>
      <c r="AF108" s="435" t="str">
        <f>IF(O108="","",'別紙様式3-2（４・５月）'!O110&amp;'別紙様式3-2（４・５月）'!P110&amp;'別紙様式3-2（４・５月）'!Q110&amp;"から"&amp;O108)</f>
        <v/>
      </c>
      <c r="AG108" s="435" t="str">
        <f>IF(OR(W108="",W108="―"),"",'別紙様式3-2（４・５月）'!O110&amp;'別紙様式3-2（４・５月）'!P110&amp;'別紙様式3-2（４・５月）'!Q110&amp;"から"&amp;W108)</f>
        <v/>
      </c>
      <c r="AH108" s="395"/>
      <c r="AI108" s="395"/>
      <c r="AJ108" s="395"/>
      <c r="AK108" s="395"/>
      <c r="AL108" s="395"/>
      <c r="AM108" s="395"/>
      <c r="AN108" s="395"/>
      <c r="AO108" s="395"/>
    </row>
    <row r="109" spans="1:41" customFormat="1" ht="24.9" customHeight="1">
      <c r="A109" s="436">
        <v>96</v>
      </c>
      <c r="B109" s="923" t="str">
        <f>IF(基本情報入力シート!C148="","",基本情報入力シート!C148)</f>
        <v/>
      </c>
      <c r="C109" s="924"/>
      <c r="D109" s="924"/>
      <c r="E109" s="924"/>
      <c r="F109" s="924"/>
      <c r="G109" s="924"/>
      <c r="H109" s="924"/>
      <c r="I109" s="925"/>
      <c r="J109" s="421" t="str">
        <f>IF(基本情報入力シート!M148="","",基本情報入力シート!M148)</f>
        <v/>
      </c>
      <c r="K109" s="422" t="str">
        <f>IF(基本情報入力シート!R148="","",基本情報入力シート!R148)</f>
        <v/>
      </c>
      <c r="L109" s="422" t="str">
        <f>IF(基本情報入力シート!W148="","",基本情報入力シート!W148)</f>
        <v/>
      </c>
      <c r="M109" s="423" t="str">
        <f>IF(基本情報入力シート!X148="","",基本情報入力シート!X148)</f>
        <v/>
      </c>
      <c r="N109" s="424" t="str">
        <f>IF(基本情報入力シート!Y148="","",基本情報入力シート!Y148)</f>
        <v/>
      </c>
      <c r="O109" s="99"/>
      <c r="P109" s="1023"/>
      <c r="Q109" s="1024"/>
      <c r="R109" s="463" t="str">
        <f>IFERROR(IF(OR('別紙様式3-2（４・５月）'!R111="",'別紙様式3-2（４・５月）'!Z111="ベア加算"),"",P109*VLOOKUP(N109,【参考】数式用!$AD$2:$AH$27,MATCH(O109,【参考】数式用!$K$4:$N$4,0)+1,0)),"")</f>
        <v/>
      </c>
      <c r="S109" s="120"/>
      <c r="T109" s="1025"/>
      <c r="U109" s="1026"/>
      <c r="V109" s="476" t="str">
        <f>IFERROR(IF(AND('別紙様式3-2（４・５月）'!O111="", O109&lt;&gt;""),P109, P109*VLOOKUP(AF109,【参考】数式用4!$DC$3:$DZ$106,MATCH(N109,【参考】数式用4!$DC$2:$DZ$2,0))),"")</f>
        <v/>
      </c>
      <c r="W109" s="471"/>
      <c r="X109" s="466"/>
      <c r="Y109" s="1012" t="str">
        <f>IFERROR(
     IF(OR('別紙様式3-2（４・５月）'!R111="",'別紙様式3-2（４・５月）'!Z111="ベア加算"),"",
                                            X109*VLOOKUP(N109,【参考】数式用!$AD$2:$AH$27,MATCH(W109,【参考】数式用!$K$4:$N$4,0)+1,0)
      ),"")</f>
        <v/>
      </c>
      <c r="Z109" s="1012"/>
      <c r="AA109" s="120"/>
      <c r="AB109" s="467"/>
      <c r="AC109" s="446" t="str">
        <f>IFERROR(IF(AND('別紙様式3-2（４・５月）'!O111="", W109&lt;&gt;"", W109&lt;&gt;"―"),X109, X109*VLOOKUP(AG109,【参考】数式用4!$DC$3:$DZ$106,MATCH(N109,【参考】数式用4!$DC$2:$DZ$2,0))),"")</f>
        <v/>
      </c>
      <c r="AD109" s="468" t="str">
        <f t="shared" si="4"/>
        <v/>
      </c>
      <c r="AE109" s="418" t="str">
        <f t="shared" si="5"/>
        <v/>
      </c>
      <c r="AF109" s="435" t="str">
        <f>IF(O109="","",'別紙様式3-2（４・５月）'!O111&amp;'別紙様式3-2（４・５月）'!P111&amp;'別紙様式3-2（４・５月）'!Q111&amp;"から"&amp;O109)</f>
        <v/>
      </c>
      <c r="AG109" s="435" t="str">
        <f>IF(OR(W109="",W109="―"),"",'別紙様式3-2（４・５月）'!O111&amp;'別紙様式3-2（４・５月）'!P111&amp;'別紙様式3-2（４・５月）'!Q111&amp;"から"&amp;W109)</f>
        <v/>
      </c>
      <c r="AH109" s="395"/>
      <c r="AI109" s="395"/>
      <c r="AJ109" s="395"/>
      <c r="AK109" s="395"/>
      <c r="AL109" s="395"/>
      <c r="AM109" s="395"/>
      <c r="AN109" s="395"/>
      <c r="AO109" s="395"/>
    </row>
    <row r="110" spans="1:41" customFormat="1" ht="24.9" customHeight="1">
      <c r="A110" s="436">
        <v>97</v>
      </c>
      <c r="B110" s="923" t="str">
        <f>IF(基本情報入力シート!C149="","",基本情報入力シート!C149)</f>
        <v/>
      </c>
      <c r="C110" s="924"/>
      <c r="D110" s="924"/>
      <c r="E110" s="924"/>
      <c r="F110" s="924"/>
      <c r="G110" s="924"/>
      <c r="H110" s="924"/>
      <c r="I110" s="925"/>
      <c r="J110" s="421" t="str">
        <f>IF(基本情報入力シート!M149="","",基本情報入力シート!M149)</f>
        <v/>
      </c>
      <c r="K110" s="422" t="str">
        <f>IF(基本情報入力シート!R149="","",基本情報入力シート!R149)</f>
        <v/>
      </c>
      <c r="L110" s="422" t="str">
        <f>IF(基本情報入力シート!W149="","",基本情報入力シート!W149)</f>
        <v/>
      </c>
      <c r="M110" s="423" t="str">
        <f>IF(基本情報入力シート!X149="","",基本情報入力シート!X149)</f>
        <v/>
      </c>
      <c r="N110" s="424" t="str">
        <f>IF(基本情報入力シート!Y149="","",基本情報入力シート!Y149)</f>
        <v/>
      </c>
      <c r="O110" s="99"/>
      <c r="P110" s="1023"/>
      <c r="Q110" s="1024"/>
      <c r="R110" s="463" t="str">
        <f>IFERROR(IF(OR('別紙様式3-2（４・５月）'!R112="",'別紙様式3-2（４・５月）'!Z112="ベア加算"),"",P110*VLOOKUP(N110,【参考】数式用!$AD$2:$AH$27,MATCH(O110,【参考】数式用!$K$4:$N$4,0)+1,0)),"")</f>
        <v/>
      </c>
      <c r="S110" s="120"/>
      <c r="T110" s="1025"/>
      <c r="U110" s="1026"/>
      <c r="V110" s="476" t="str">
        <f>IFERROR(IF(AND('別紙様式3-2（４・５月）'!O112="", O110&lt;&gt;""),P110, P110*VLOOKUP(AF110,【参考】数式用4!$DC$3:$DZ$106,MATCH(N110,【参考】数式用4!$DC$2:$DZ$2,0))),"")</f>
        <v/>
      </c>
      <c r="W110" s="471"/>
      <c r="X110" s="466"/>
      <c r="Y110" s="1012" t="str">
        <f>IFERROR(
     IF(OR('別紙様式3-2（４・５月）'!R112="",'別紙様式3-2（４・５月）'!Z112="ベア加算"),"",
                                            X110*VLOOKUP(N110,【参考】数式用!$AD$2:$AH$27,MATCH(W110,【参考】数式用!$K$4:$N$4,0)+1,0)
      ),"")</f>
        <v/>
      </c>
      <c r="Z110" s="1012"/>
      <c r="AA110" s="120"/>
      <c r="AB110" s="467"/>
      <c r="AC110" s="446" t="str">
        <f>IFERROR(IF(AND('別紙様式3-2（４・５月）'!O112="", W110&lt;&gt;"", W110&lt;&gt;"―"),X110, X110*VLOOKUP(AG110,【参考】数式用4!$DC$3:$DZ$106,MATCH(N110,【参考】数式用4!$DC$2:$DZ$2,0))),"")</f>
        <v/>
      </c>
      <c r="AD110" s="468" t="str">
        <f t="shared" si="4"/>
        <v/>
      </c>
      <c r="AE110" s="418" t="str">
        <f t="shared" si="5"/>
        <v/>
      </c>
      <c r="AF110" s="435" t="str">
        <f>IF(O110="","",'別紙様式3-2（４・５月）'!O112&amp;'別紙様式3-2（４・５月）'!P112&amp;'別紙様式3-2（４・５月）'!Q112&amp;"から"&amp;O110)</f>
        <v/>
      </c>
      <c r="AG110" s="435" t="str">
        <f>IF(OR(W110="",W110="―"),"",'別紙様式3-2（４・５月）'!O112&amp;'別紙様式3-2（４・５月）'!P112&amp;'別紙様式3-2（４・５月）'!Q112&amp;"から"&amp;W110)</f>
        <v/>
      </c>
      <c r="AH110" s="395"/>
      <c r="AI110" s="395"/>
      <c r="AJ110" s="395"/>
      <c r="AK110" s="395"/>
      <c r="AL110" s="395"/>
      <c r="AM110" s="395"/>
      <c r="AN110" s="395"/>
      <c r="AO110" s="395"/>
    </row>
    <row r="111" spans="1:41" customFormat="1" ht="24.9" customHeight="1">
      <c r="A111" s="436">
        <v>98</v>
      </c>
      <c r="B111" s="923" t="str">
        <f>IF(基本情報入力シート!C150="","",基本情報入力シート!C150)</f>
        <v/>
      </c>
      <c r="C111" s="924"/>
      <c r="D111" s="924"/>
      <c r="E111" s="924"/>
      <c r="F111" s="924"/>
      <c r="G111" s="924"/>
      <c r="H111" s="924"/>
      <c r="I111" s="925"/>
      <c r="J111" s="421" t="str">
        <f>IF(基本情報入力シート!M150="","",基本情報入力シート!M150)</f>
        <v/>
      </c>
      <c r="K111" s="422" t="str">
        <f>IF(基本情報入力シート!R150="","",基本情報入力シート!R150)</f>
        <v/>
      </c>
      <c r="L111" s="422" t="str">
        <f>IF(基本情報入力シート!W150="","",基本情報入力シート!W150)</f>
        <v/>
      </c>
      <c r="M111" s="423" t="str">
        <f>IF(基本情報入力シート!X150="","",基本情報入力シート!X150)</f>
        <v/>
      </c>
      <c r="N111" s="424" t="str">
        <f>IF(基本情報入力シート!Y150="","",基本情報入力シート!Y150)</f>
        <v/>
      </c>
      <c r="O111" s="99"/>
      <c r="P111" s="1023"/>
      <c r="Q111" s="1024"/>
      <c r="R111" s="463" t="str">
        <f>IFERROR(IF(OR('別紙様式3-2（４・５月）'!R113="",'別紙様式3-2（４・５月）'!Z113="ベア加算"),"",P111*VLOOKUP(N111,【参考】数式用!$AD$2:$AH$27,MATCH(O111,【参考】数式用!$K$4:$N$4,0)+1,0)),"")</f>
        <v/>
      </c>
      <c r="S111" s="120"/>
      <c r="T111" s="1025"/>
      <c r="U111" s="1026"/>
      <c r="V111" s="476" t="str">
        <f>IFERROR(IF(AND('別紙様式3-2（４・５月）'!O113="", O111&lt;&gt;""),P111, P111*VLOOKUP(AF111,【参考】数式用4!$DC$3:$DZ$106,MATCH(N111,【参考】数式用4!$DC$2:$DZ$2,0))),"")</f>
        <v/>
      </c>
      <c r="W111" s="471"/>
      <c r="X111" s="466"/>
      <c r="Y111" s="1012" t="str">
        <f>IFERROR(
     IF(OR('別紙様式3-2（４・５月）'!R113="",'別紙様式3-2（４・５月）'!Z113="ベア加算"),"",
                                            X111*VLOOKUP(N111,【参考】数式用!$AD$2:$AH$27,MATCH(W111,【参考】数式用!$K$4:$N$4,0)+1,0)
      ),"")</f>
        <v/>
      </c>
      <c r="Z111" s="1012"/>
      <c r="AA111" s="120"/>
      <c r="AB111" s="467"/>
      <c r="AC111" s="446" t="str">
        <f>IFERROR(IF(AND('別紙様式3-2（４・５月）'!O113="", W111&lt;&gt;"", W111&lt;&gt;"―"),X111, X111*VLOOKUP(AG111,【参考】数式用4!$DC$3:$DZ$106,MATCH(N111,【参考】数式用4!$DC$2:$DZ$2,0))),"")</f>
        <v/>
      </c>
      <c r="AD111" s="468" t="str">
        <f t="shared" si="4"/>
        <v/>
      </c>
      <c r="AE111" s="418" t="str">
        <f t="shared" si="5"/>
        <v/>
      </c>
      <c r="AF111" s="435" t="str">
        <f>IF(O111="","",'別紙様式3-2（４・５月）'!O113&amp;'別紙様式3-2（４・５月）'!P113&amp;'別紙様式3-2（４・５月）'!Q113&amp;"から"&amp;O111)</f>
        <v/>
      </c>
      <c r="AG111" s="435" t="str">
        <f>IF(OR(W111="",W111="―"),"",'別紙様式3-2（４・５月）'!O113&amp;'別紙様式3-2（４・５月）'!P113&amp;'別紙様式3-2（４・５月）'!Q113&amp;"から"&amp;W111)</f>
        <v/>
      </c>
      <c r="AH111" s="395"/>
      <c r="AI111" s="395"/>
      <c r="AJ111" s="395"/>
      <c r="AK111" s="395"/>
      <c r="AL111" s="395"/>
      <c r="AM111" s="395"/>
      <c r="AN111" s="395"/>
      <c r="AO111" s="395"/>
    </row>
    <row r="112" spans="1:41" customFormat="1" ht="24.9" customHeight="1">
      <c r="A112" s="436">
        <v>99</v>
      </c>
      <c r="B112" s="923" t="str">
        <f>IF(基本情報入力シート!C151="","",基本情報入力シート!C151)</f>
        <v/>
      </c>
      <c r="C112" s="924"/>
      <c r="D112" s="924"/>
      <c r="E112" s="924"/>
      <c r="F112" s="924"/>
      <c r="G112" s="924"/>
      <c r="H112" s="924"/>
      <c r="I112" s="925"/>
      <c r="J112" s="421" t="str">
        <f>IF(基本情報入力シート!M151="","",基本情報入力シート!M151)</f>
        <v/>
      </c>
      <c r="K112" s="422" t="str">
        <f>IF(基本情報入力シート!R151="","",基本情報入力シート!R151)</f>
        <v/>
      </c>
      <c r="L112" s="422" t="str">
        <f>IF(基本情報入力シート!W151="","",基本情報入力シート!W151)</f>
        <v/>
      </c>
      <c r="M112" s="423" t="str">
        <f>IF(基本情報入力シート!X151="","",基本情報入力シート!X151)</f>
        <v/>
      </c>
      <c r="N112" s="424" t="str">
        <f>IF(基本情報入力シート!Y151="","",基本情報入力シート!Y151)</f>
        <v/>
      </c>
      <c r="O112" s="99"/>
      <c r="P112" s="1023"/>
      <c r="Q112" s="1024"/>
      <c r="R112" s="463" t="str">
        <f>IFERROR(IF(OR('別紙様式3-2（４・５月）'!R114="",'別紙様式3-2（４・５月）'!Z114="ベア加算"),"",P112*VLOOKUP(N112,【参考】数式用!$AD$2:$AH$27,MATCH(O112,【参考】数式用!$K$4:$N$4,0)+1,0)),"")</f>
        <v/>
      </c>
      <c r="S112" s="120"/>
      <c r="T112" s="1025"/>
      <c r="U112" s="1026"/>
      <c r="V112" s="476" t="str">
        <f>IFERROR(IF(AND('別紙様式3-2（４・５月）'!O114="", O112&lt;&gt;""),P112, P112*VLOOKUP(AF112,【参考】数式用4!$DC$3:$DZ$106,MATCH(N112,【参考】数式用4!$DC$2:$DZ$2,0))),"")</f>
        <v/>
      </c>
      <c r="W112" s="471"/>
      <c r="X112" s="466"/>
      <c r="Y112" s="1012" t="str">
        <f>IFERROR(
     IF(OR('別紙様式3-2（４・５月）'!R114="",'別紙様式3-2（４・５月）'!Z114="ベア加算"),"",
                                            X112*VLOOKUP(N112,【参考】数式用!$AD$2:$AH$27,MATCH(W112,【参考】数式用!$K$4:$N$4,0)+1,0)
      ),"")</f>
        <v/>
      </c>
      <c r="Z112" s="1012"/>
      <c r="AA112" s="120"/>
      <c r="AB112" s="467"/>
      <c r="AC112" s="446" t="str">
        <f>IFERROR(IF(AND('別紙様式3-2（４・５月）'!O114="", W112&lt;&gt;"", W112&lt;&gt;"―"),X112, X112*VLOOKUP(AG112,【参考】数式用4!$DC$3:$DZ$106,MATCH(N112,【参考】数式用4!$DC$2:$DZ$2,0))),"")</f>
        <v/>
      </c>
      <c r="AD112" s="468" t="str">
        <f t="shared" si="4"/>
        <v/>
      </c>
      <c r="AE112" s="418" t="str">
        <f t="shared" si="5"/>
        <v/>
      </c>
      <c r="AF112" s="435" t="str">
        <f>IF(O112="","",'別紙様式3-2（４・５月）'!O114&amp;'別紙様式3-2（４・５月）'!P114&amp;'別紙様式3-2（４・５月）'!Q114&amp;"から"&amp;O112)</f>
        <v/>
      </c>
      <c r="AG112" s="435" t="str">
        <f>IF(OR(W112="",W112="―"),"",'別紙様式3-2（４・５月）'!O114&amp;'別紙様式3-2（４・５月）'!P114&amp;'別紙様式3-2（４・５月）'!Q114&amp;"から"&amp;W112)</f>
        <v/>
      </c>
      <c r="AH112" s="395"/>
      <c r="AI112" s="395"/>
      <c r="AJ112" s="395"/>
      <c r="AK112" s="395"/>
      <c r="AL112" s="395"/>
      <c r="AM112" s="395"/>
      <c r="AN112" s="395"/>
      <c r="AO112" s="395"/>
    </row>
    <row r="113" spans="1:41" customFormat="1" ht="24.9" customHeight="1" thickBot="1">
      <c r="A113" s="436">
        <v>100</v>
      </c>
      <c r="B113" s="923" t="str">
        <f>IF(基本情報入力シート!C152="","",基本情報入力シート!C152)</f>
        <v/>
      </c>
      <c r="C113" s="924"/>
      <c r="D113" s="924"/>
      <c r="E113" s="924"/>
      <c r="F113" s="924"/>
      <c r="G113" s="924"/>
      <c r="H113" s="924"/>
      <c r="I113" s="925"/>
      <c r="J113" s="422" t="str">
        <f>IF(基本情報入力シート!M152="","",基本情報入力シート!M152)</f>
        <v/>
      </c>
      <c r="K113" s="422" t="str">
        <f>IF(基本情報入力シート!R152="","",基本情報入力シート!R152)</f>
        <v/>
      </c>
      <c r="L113" s="422" t="str">
        <f>IF(基本情報入力シート!W152="","",基本情報入力シート!W152)</f>
        <v/>
      </c>
      <c r="M113" s="437" t="str">
        <f>IF(基本情報入力シート!X152="","",基本情報入力シート!X152)</f>
        <v/>
      </c>
      <c r="N113" s="438" t="str">
        <f>IF(基本情報入力シート!Y152="","",基本情報入力シート!Y152)</f>
        <v/>
      </c>
      <c r="O113" s="100"/>
      <c r="P113" s="1023"/>
      <c r="Q113" s="1024"/>
      <c r="R113" s="463" t="str">
        <f>IFERROR(IF(OR('別紙様式3-2（４・５月）'!R115="",'別紙様式3-2（４・５月）'!Z115="ベア加算"),"",P113*VLOOKUP(N113,【参考】数式用!$AD$2:$AH$27,MATCH(O113,【参考】数式用!$K$4:$N$4,0)+1,0)),"")</f>
        <v/>
      </c>
      <c r="S113" s="120"/>
      <c r="T113" s="1023"/>
      <c r="U113" s="1024"/>
      <c r="V113" s="476" t="str">
        <f>IFERROR(IF(AND('別紙様式3-2（４・５月）'!O115="", O113&lt;&gt;""),P113, P113*VLOOKUP(AF113,【参考】数式用4!$DC$3:$DZ$106,MATCH(N113,【参考】数式用4!$DC$2:$DZ$2,0))),"")</f>
        <v/>
      </c>
      <c r="W113" s="472"/>
      <c r="X113" s="473"/>
      <c r="Y113" s="1013" t="str">
        <f>IFERROR(
     IF(OR('別紙様式3-2（４・５月）'!R115="",'別紙様式3-2（４・５月）'!Z115="ベア加算"),"",
                                            X113*VLOOKUP(N113,【参考】数式用!$AD$2:$AH$27,MATCH(W113,【参考】数式用!$K$4:$N$4,0)+1,0)
      ),"")</f>
        <v/>
      </c>
      <c r="Z113" s="1013"/>
      <c r="AA113" s="474"/>
      <c r="AB113" s="473"/>
      <c r="AC113" s="475" t="str">
        <f>IFERROR(IF(AND('別紙様式3-2（４・５月）'!O115="", W113&lt;&gt;"", W113&lt;&gt;"―"),X113, X113*VLOOKUP(AG113,【参考】数式用4!$DC$3:$DZ$106,MATCH(N113,【参考】数式用4!$DC$2:$DZ$2,0))),"")</f>
        <v/>
      </c>
      <c r="AD113" s="468" t="str">
        <f t="shared" si="4"/>
        <v/>
      </c>
      <c r="AE113" s="418" t="str">
        <f t="shared" si="5"/>
        <v/>
      </c>
      <c r="AF113" s="435" t="str">
        <f>IF(O113="","",'別紙様式3-2（４・５月）'!O115&amp;'別紙様式3-2（４・５月）'!P115&amp;'別紙様式3-2（４・５月）'!Q115&amp;"から"&amp;O113)</f>
        <v/>
      </c>
      <c r="AG113" s="435" t="str">
        <f>IF(OR(W113="",W113="―"),"",'別紙様式3-2（４・５月）'!O115&amp;'別紙様式3-2（４・５月）'!P115&amp;'別紙様式3-2（４・５月）'!Q115&amp;"から"&amp;W113)</f>
        <v/>
      </c>
      <c r="AH113" s="395"/>
      <c r="AI113" s="395"/>
      <c r="AJ113" s="395"/>
      <c r="AK113" s="395"/>
      <c r="AL113" s="395"/>
      <c r="AM113" s="395"/>
      <c r="AN113" s="395"/>
      <c r="AO113" s="395"/>
    </row>
  </sheetData>
  <sheetProtection algorithmName="SHA-512" hashValue="ongB1H3nluvJfldYk/UOZnZ1fQ22MWZVtjKml6oGpEt3TeA3jg+qbNz4cP1mmRhMX09L5X4Z+HiCbAuwqCM9QQ==" saltValue="3nlFQHfFNPnvXuwYOjtJMA=="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3">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9:I29"/>
    <mergeCell ref="P29:Q29"/>
    <mergeCell ref="T29:U29"/>
    <mergeCell ref="P23:Q23"/>
    <mergeCell ref="T23:U23"/>
    <mergeCell ref="B20:I20"/>
    <mergeCell ref="P20:Q20"/>
    <mergeCell ref="T20:U20"/>
    <mergeCell ref="B21:I21"/>
    <mergeCell ref="P21:Q21"/>
    <mergeCell ref="T21:U21"/>
    <mergeCell ref="B30:I30"/>
    <mergeCell ref="P30:Q30"/>
    <mergeCell ref="T30:U30"/>
    <mergeCell ref="B26:I26"/>
    <mergeCell ref="P26:Q26"/>
    <mergeCell ref="T26:U26"/>
    <mergeCell ref="B27:I27"/>
    <mergeCell ref="P27:Q27"/>
    <mergeCell ref="T27:U27"/>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D6:M6"/>
    <mergeCell ref="W12:W13"/>
    <mergeCell ref="X12:X13"/>
    <mergeCell ref="AC11:AC13"/>
    <mergeCell ref="AA12:AA13"/>
    <mergeCell ref="O11:U11"/>
    <mergeCell ref="W11:AB11"/>
    <mergeCell ref="O12:O13"/>
    <mergeCell ref="P12:Q13"/>
    <mergeCell ref="T12:U12"/>
    <mergeCell ref="S12:S13"/>
    <mergeCell ref="R12:R13"/>
    <mergeCell ref="T13:U13"/>
    <mergeCell ref="Y36:Z36"/>
    <mergeCell ref="AA7:AC8"/>
    <mergeCell ref="AD10:AE12"/>
    <mergeCell ref="Y12:Z13"/>
    <mergeCell ref="Y16:Z16"/>
    <mergeCell ref="Y17:Z17"/>
    <mergeCell ref="Y18:Z18"/>
    <mergeCell ref="Y19:Z19"/>
    <mergeCell ref="B8:O9"/>
    <mergeCell ref="B16:I16"/>
    <mergeCell ref="P16:Q16"/>
    <mergeCell ref="T16:U16"/>
    <mergeCell ref="B17:I17"/>
    <mergeCell ref="P17:Q17"/>
    <mergeCell ref="T17:U17"/>
    <mergeCell ref="T14:U14"/>
    <mergeCell ref="B15:I15"/>
    <mergeCell ref="P15:Q15"/>
    <mergeCell ref="T15:U15"/>
    <mergeCell ref="Y14:Z14"/>
    <mergeCell ref="Y15:Z15"/>
    <mergeCell ref="B14:I14"/>
    <mergeCell ref="P14:Q14"/>
    <mergeCell ref="B23:I23"/>
    <mergeCell ref="Y46:Z46"/>
    <mergeCell ref="Y47:Z47"/>
    <mergeCell ref="Y48:Z48"/>
    <mergeCell ref="Y49:Z49"/>
    <mergeCell ref="Y50:Z50"/>
    <mergeCell ref="Y51:Z51"/>
    <mergeCell ref="Y52:Z52"/>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7:Z37"/>
    <mergeCell ref="Y38:Z38"/>
    <mergeCell ref="Y39:Z39"/>
    <mergeCell ref="Y40:Z40"/>
    <mergeCell ref="Y41:Z41"/>
    <mergeCell ref="Y42:Z42"/>
    <mergeCell ref="Y43:Z43"/>
    <mergeCell ref="Y44:Z44"/>
    <mergeCell ref="Y45:Z45"/>
    <mergeCell ref="Y85:Z85"/>
    <mergeCell ref="Y86:Z86"/>
    <mergeCell ref="Y87:Z87"/>
    <mergeCell ref="Y88:Z88"/>
    <mergeCell ref="Y89:Z89"/>
    <mergeCell ref="Y90:Z90"/>
    <mergeCell ref="Y91:Z91"/>
    <mergeCell ref="Y54:Z54"/>
    <mergeCell ref="Y55:Z55"/>
    <mergeCell ref="Y56:Z56"/>
    <mergeCell ref="Y57:Z57"/>
    <mergeCell ref="Y58:Z58"/>
    <mergeCell ref="Y59:Z59"/>
    <mergeCell ref="Y60:Z60"/>
    <mergeCell ref="Y61:Z61"/>
    <mergeCell ref="Y62:Z62"/>
    <mergeCell ref="Y63:Z63"/>
    <mergeCell ref="Y64:Z64"/>
    <mergeCell ref="Y65:Z65"/>
    <mergeCell ref="Y66:Z66"/>
    <mergeCell ref="Y67:Z67"/>
    <mergeCell ref="Y68:Z68"/>
    <mergeCell ref="Y69:Z69"/>
    <mergeCell ref="Y70:Z70"/>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 ref="Y71:Z71"/>
    <mergeCell ref="AI14:AJ14"/>
    <mergeCell ref="AI15:AJ15"/>
    <mergeCell ref="AI16:AJ16"/>
    <mergeCell ref="AI17:AJ17"/>
    <mergeCell ref="AI18:AJ18"/>
    <mergeCell ref="AI19:AJ19"/>
    <mergeCell ref="AI20:AJ20"/>
    <mergeCell ref="AI21:AJ21"/>
    <mergeCell ref="Y110:Z110"/>
    <mergeCell ref="Y72:Z72"/>
    <mergeCell ref="Y73:Z73"/>
    <mergeCell ref="Y74:Z74"/>
    <mergeCell ref="Y75:Z75"/>
    <mergeCell ref="Y76:Z76"/>
    <mergeCell ref="Y77:Z77"/>
    <mergeCell ref="Y78:Z78"/>
    <mergeCell ref="Y79:Z79"/>
    <mergeCell ref="Y80:Z80"/>
    <mergeCell ref="Y81:Z81"/>
    <mergeCell ref="Y82:Z82"/>
    <mergeCell ref="Y99:Z99"/>
    <mergeCell ref="Y100:Z100"/>
    <mergeCell ref="Y83:Z83"/>
    <mergeCell ref="Y84:Z84"/>
  </mergeCells>
  <phoneticPr fontId="8"/>
  <conditionalFormatting sqref="Z5">
    <cfRule type="expression" dxfId="23" priority="36">
      <formula>$Z$5="○"</formula>
    </cfRule>
  </conditionalFormatting>
  <conditionalFormatting sqref="Z7">
    <cfRule type="expression" dxfId="22" priority="35">
      <formula>$Z$7="○"</formula>
    </cfRule>
  </conditionalFormatting>
  <conditionalFormatting sqref="AA7">
    <cfRule type="expression" dxfId="21" priority="34">
      <formula>$Z$7&lt;&gt;"×"</formula>
    </cfRule>
  </conditionalFormatting>
  <conditionalFormatting sqref="AA5">
    <cfRule type="expression" dxfId="20" priority="32">
      <formula>$Z$5&lt;&gt;"×"</formula>
    </cfRule>
  </conditionalFormatting>
  <conditionalFormatting sqref="X26:X113 Y14:Y113">
    <cfRule type="expression" dxfId="19" priority="28">
      <formula>OR(W14="",W14="ー")</formula>
    </cfRule>
  </conditionalFormatting>
  <conditionalFormatting sqref="AB14:AB15 AB25:AB113">
    <cfRule type="expression" dxfId="18" priority="27">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26:O113 W26:W113">
    <cfRule type="expression" dxfId="17" priority="24">
      <formula>$N26=""</formula>
    </cfRule>
  </conditionalFormatting>
  <conditionalFormatting sqref="P26:P113">
    <cfRule type="expression" dxfId="16" priority="23">
      <formula>O26=""</formula>
    </cfRule>
  </conditionalFormatting>
  <conditionalFormatting sqref="T25:V113 V14:V24">
    <cfRule type="expression" dxfId="15" priority="22">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25:S113">
    <cfRule type="expression" dxfId="14" priority="20">
      <formula>R25&lt;&gt;""</formula>
    </cfRule>
  </conditionalFormatting>
  <conditionalFormatting sqref="AA14:AA15 AA25:AA113">
    <cfRule type="expression" dxfId="13" priority="59">
      <formula>Y14&lt;&gt;""</formula>
    </cfRule>
  </conditionalFormatting>
  <conditionalFormatting sqref="AI21">
    <cfRule type="expression" dxfId="12" priority="15">
      <formula>AH21=""</formula>
    </cfRule>
  </conditionalFormatting>
  <conditionalFormatting sqref="AI14:AI20">
    <cfRule type="expression" dxfId="11" priority="14">
      <formula>AH14=""</formula>
    </cfRule>
  </conditionalFormatting>
  <conditionalFormatting sqref="O14:O25">
    <cfRule type="expression" dxfId="10" priority="11">
      <formula>$N14=""</formula>
    </cfRule>
  </conditionalFormatting>
  <conditionalFormatting sqref="P22:P25">
    <cfRule type="expression" dxfId="9" priority="10">
      <formula>O22=""</formula>
    </cfRule>
  </conditionalFormatting>
  <conditionalFormatting sqref="P21">
    <cfRule type="expression" dxfId="8" priority="9">
      <formula>O21=""</formula>
    </cfRule>
  </conditionalFormatting>
  <conditionalFormatting sqref="P14:P20">
    <cfRule type="expression" dxfId="7" priority="8">
      <formula>O14=""</formula>
    </cfRule>
  </conditionalFormatting>
  <conditionalFormatting sqref="T14:U24">
    <cfRule type="expression" dxfId="6" priority="7">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24">
    <cfRule type="expression" dxfId="5" priority="6">
      <formula>R14&lt;&gt;""</formula>
    </cfRule>
  </conditionalFormatting>
  <conditionalFormatting sqref="X14:X16 X18:X25">
    <cfRule type="expression" dxfId="4" priority="5">
      <formula>OR(W14="",W14="ー")</formula>
    </cfRule>
  </conditionalFormatting>
  <conditionalFormatting sqref="W14:W25">
    <cfRule type="expression" dxfId="3" priority="4">
      <formula>$N14=""</formula>
    </cfRule>
  </conditionalFormatting>
  <conditionalFormatting sqref="X17">
    <cfRule type="expression" dxfId="2" priority="3">
      <formula>OR(W17="",W17="ー")</formula>
    </cfRule>
  </conditionalFormatting>
  <conditionalFormatting sqref="AB16:AB24">
    <cfRule type="expression" dxfId="1" priority="1">
      <formula>OR(OR(W16="新加算Ⅲ",W16="新加算Ⅳ",W16="ー",W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AA16:AA24">
    <cfRule type="expression" dxfId="0" priority="2">
      <formula>Y16&lt;&gt;""</formula>
    </cfRule>
  </conditionalFormatting>
  <dataValidations xWindow="1015" yWindow="629" count="2">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T14:U113 AB14:AB113" xr:uid="{BA46A5C6-3631-4FAF-A0B7-308F1330890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r:uid="{7455E495-FE30-4710-832F-9D6C368B2DE9}">
          <x14:formula1>
            <xm:f>【参考】数式用!$AL$2:$AL$6</xm:f>
          </x14:formula1>
          <xm:sqref>W14:W113</xm:sqref>
        </x14:dataValidation>
        <x14:dataValidation type="list" allowBlank="1" showInputMessage="1" showErrorMessage="1" xr:uid="{B784A8B4-F42E-41A2-B693-968F81972145}">
          <x14:formula1>
            <xm:f>【参考】数式用!$K$4:$AC$4</xm:f>
          </x14:formula1>
          <xm:sqref>O14:O113</xm:sqref>
        </x14:dataValidation>
        <x14:dataValidation type="list" allowBlank="1" showInputMessage="1" showErrorMessage="1" xr:uid="{F3B9E123-754A-466C-B95F-CC4F526ED035}">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AN41"/>
  <sheetViews>
    <sheetView topLeftCell="L1" zoomScale="98" zoomScaleNormal="80" zoomScaleSheetLayoutView="85" workbookViewId="0">
      <selection activeCell="AE31" sqref="AE31"/>
    </sheetView>
  </sheetViews>
  <sheetFormatPr defaultColWidth="9" defaultRowHeight="13.2"/>
  <cols>
    <col min="1" max="1" width="42.77734375" style="7" customWidth="1"/>
    <col min="2" max="28" width="8" style="7" customWidth="1"/>
    <col min="29" max="29" width="9" style="7" customWidth="1"/>
    <col min="30" max="30" width="42.88671875" style="7" customWidth="1"/>
    <col min="31" max="35" width="9" style="7" customWidth="1"/>
    <col min="36" max="36" width="9" style="7"/>
    <col min="37" max="37" width="9" style="7" customWidth="1"/>
    <col min="38" max="38" width="9" style="7"/>
    <col min="39" max="40" width="9" style="7" customWidth="1"/>
    <col min="41" max="41" width="9.109375" style="7" customWidth="1"/>
    <col min="42" max="42" width="9" style="7" customWidth="1"/>
    <col min="43" max="16384" width="9" style="7"/>
  </cols>
  <sheetData>
    <row r="1" spans="1:38" ht="13.8" thickBot="1">
      <c r="A1" s="6" t="s">
        <v>355</v>
      </c>
      <c r="B1" s="6"/>
      <c r="C1" s="6"/>
      <c r="D1" s="6"/>
      <c r="E1" s="6"/>
      <c r="AD1" s="75" t="s">
        <v>356</v>
      </c>
      <c r="AE1"/>
      <c r="AF1"/>
      <c r="AG1"/>
      <c r="AH1"/>
      <c r="AJ1" s="72" t="s">
        <v>357</v>
      </c>
      <c r="AL1" s="6" t="s">
        <v>358</v>
      </c>
    </row>
    <row r="2" spans="1:38" ht="24.75" customHeight="1">
      <c r="A2" s="1098" t="s">
        <v>359</v>
      </c>
      <c r="B2" s="1115" t="s">
        <v>360</v>
      </c>
      <c r="C2" s="1116"/>
      <c r="D2" s="1116"/>
      <c r="E2" s="1117"/>
      <c r="F2" s="1101" t="s">
        <v>361</v>
      </c>
      <c r="G2" s="1102"/>
      <c r="H2" s="1103"/>
      <c r="I2" s="1098" t="s">
        <v>362</v>
      </c>
      <c r="J2" s="1104"/>
      <c r="K2" s="1106" t="s">
        <v>363</v>
      </c>
      <c r="L2" s="1107"/>
      <c r="M2" s="1107"/>
      <c r="N2" s="1107"/>
      <c r="O2" s="1107"/>
      <c r="P2" s="1107"/>
      <c r="Q2" s="1107"/>
      <c r="R2" s="1107"/>
      <c r="S2" s="1107"/>
      <c r="T2" s="1107"/>
      <c r="U2" s="1107"/>
      <c r="V2" s="1107"/>
      <c r="W2" s="1107"/>
      <c r="X2" s="1107"/>
      <c r="Y2" s="1107"/>
      <c r="Z2" s="1107"/>
      <c r="AA2" s="1107"/>
      <c r="AB2" s="1108"/>
      <c r="AC2" s="8"/>
      <c r="AD2" s="1095" t="s">
        <v>359</v>
      </c>
      <c r="AE2" s="1089" t="s">
        <v>364</v>
      </c>
      <c r="AF2" s="1090"/>
      <c r="AG2" s="1090"/>
      <c r="AH2" s="1091"/>
      <c r="AI2" s="8"/>
      <c r="AJ2" s="73" t="s">
        <v>365</v>
      </c>
      <c r="AK2" s="8"/>
      <c r="AL2" s="64" t="s">
        <v>366</v>
      </c>
    </row>
    <row r="3" spans="1:38" ht="35.25" customHeight="1" thickBot="1">
      <c r="A3" s="1099"/>
      <c r="B3" s="1109" t="s">
        <v>367</v>
      </c>
      <c r="C3" s="1110"/>
      <c r="D3" s="1110"/>
      <c r="E3" s="1111"/>
      <c r="F3" s="1109" t="s">
        <v>368</v>
      </c>
      <c r="G3" s="1110"/>
      <c r="H3" s="1111"/>
      <c r="I3" s="1100"/>
      <c r="J3" s="1105"/>
      <c r="K3" s="1112" t="s">
        <v>369</v>
      </c>
      <c r="L3" s="1113"/>
      <c r="M3" s="1113"/>
      <c r="N3" s="1113"/>
      <c r="O3" s="1113"/>
      <c r="P3" s="1113"/>
      <c r="Q3" s="1113"/>
      <c r="R3" s="1113"/>
      <c r="S3" s="1113"/>
      <c r="T3" s="1113"/>
      <c r="U3" s="1113"/>
      <c r="V3" s="1113"/>
      <c r="W3" s="1113"/>
      <c r="X3" s="1113"/>
      <c r="Y3" s="1113"/>
      <c r="Z3" s="1113"/>
      <c r="AA3" s="1113"/>
      <c r="AB3" s="1114"/>
      <c r="AC3" s="8"/>
      <c r="AD3" s="1096"/>
      <c r="AE3" s="1092"/>
      <c r="AF3" s="1093"/>
      <c r="AG3" s="1093"/>
      <c r="AH3" s="1094"/>
      <c r="AI3" s="8"/>
      <c r="AJ3" s="74"/>
      <c r="AK3" s="8"/>
      <c r="AL3" s="66" t="s">
        <v>354</v>
      </c>
    </row>
    <row r="4" spans="1:38" ht="23.25" customHeight="1" thickBot="1">
      <c r="A4" s="1100"/>
      <c r="B4" s="9" t="s">
        <v>315</v>
      </c>
      <c r="C4" s="10" t="s">
        <v>312</v>
      </c>
      <c r="D4" s="10" t="s">
        <v>320</v>
      </c>
      <c r="E4" s="89" t="s">
        <v>370</v>
      </c>
      <c r="F4" s="9" t="s">
        <v>316</v>
      </c>
      <c r="G4" s="11" t="s">
        <v>313</v>
      </c>
      <c r="H4" s="12" t="s">
        <v>319</v>
      </c>
      <c r="I4" s="13" t="s">
        <v>317</v>
      </c>
      <c r="J4" s="12" t="s">
        <v>314</v>
      </c>
      <c r="K4" s="14" t="s">
        <v>348</v>
      </c>
      <c r="L4" s="15" t="s">
        <v>353</v>
      </c>
      <c r="M4" s="15" t="s">
        <v>371</v>
      </c>
      <c r="N4" s="15" t="s">
        <v>350</v>
      </c>
      <c r="O4" s="15" t="s">
        <v>372</v>
      </c>
      <c r="P4" s="15" t="s">
        <v>373</v>
      </c>
      <c r="Q4" s="15" t="s">
        <v>374</v>
      </c>
      <c r="R4" s="15" t="s">
        <v>375</v>
      </c>
      <c r="S4" s="15" t="s">
        <v>376</v>
      </c>
      <c r="T4" s="15" t="s">
        <v>377</v>
      </c>
      <c r="U4" s="15" t="s">
        <v>378</v>
      </c>
      <c r="V4" s="15" t="s">
        <v>379</v>
      </c>
      <c r="W4" s="15" t="s">
        <v>380</v>
      </c>
      <c r="X4" s="15" t="s">
        <v>381</v>
      </c>
      <c r="Y4" s="15" t="s">
        <v>382</v>
      </c>
      <c r="Z4" s="15" t="s">
        <v>383</v>
      </c>
      <c r="AA4" s="15" t="s">
        <v>384</v>
      </c>
      <c r="AB4" s="16" t="s">
        <v>351</v>
      </c>
      <c r="AC4" s="8"/>
      <c r="AD4" s="1097"/>
      <c r="AE4" s="87" t="s">
        <v>348</v>
      </c>
      <c r="AF4" s="85" t="s">
        <v>353</v>
      </c>
      <c r="AG4" s="85" t="s">
        <v>371</v>
      </c>
      <c r="AH4" s="86" t="s">
        <v>350</v>
      </c>
      <c r="AI4" s="8"/>
      <c r="AJ4" s="8"/>
      <c r="AK4" s="8"/>
      <c r="AL4" s="66" t="s">
        <v>385</v>
      </c>
    </row>
    <row r="5" spans="1:38" ht="13.5" customHeight="1">
      <c r="A5" s="17" t="s">
        <v>51</v>
      </c>
      <c r="B5" s="18">
        <v>0.13700000000000001</v>
      </c>
      <c r="C5" s="19">
        <v>0.1</v>
      </c>
      <c r="D5" s="20">
        <v>5.5E-2</v>
      </c>
      <c r="E5" s="22">
        <v>0</v>
      </c>
      <c r="F5" s="18">
        <v>6.3E-2</v>
      </c>
      <c r="G5" s="21">
        <v>4.2000000000000003E-2</v>
      </c>
      <c r="H5" s="22">
        <v>0</v>
      </c>
      <c r="I5" s="23">
        <v>2.4E-2</v>
      </c>
      <c r="J5" s="22">
        <v>0</v>
      </c>
      <c r="K5" s="24">
        <v>0.245</v>
      </c>
      <c r="L5" s="25">
        <v>0.224</v>
      </c>
      <c r="M5" s="25">
        <v>0.182</v>
      </c>
      <c r="N5" s="25">
        <v>0.14499999999999999</v>
      </c>
      <c r="O5" s="25">
        <v>0.221</v>
      </c>
      <c r="P5" s="25">
        <v>0.20799999999999999</v>
      </c>
      <c r="Q5" s="25">
        <v>0.2</v>
      </c>
      <c r="R5" s="25">
        <v>0.187</v>
      </c>
      <c r="S5" s="25">
        <v>0.184</v>
      </c>
      <c r="T5" s="25">
        <v>0.16300000000000001</v>
      </c>
      <c r="U5" s="25">
        <v>0.16299999999999998</v>
      </c>
      <c r="V5" s="25">
        <v>0.158</v>
      </c>
      <c r="W5" s="25">
        <v>0.14199999999999999</v>
      </c>
      <c r="X5" s="25">
        <v>0.13899999999999998</v>
      </c>
      <c r="Y5" s="25">
        <v>0.12100000000000001</v>
      </c>
      <c r="Z5" s="25">
        <v>0.11800000000000001</v>
      </c>
      <c r="AA5" s="25">
        <v>0.1</v>
      </c>
      <c r="AB5" s="26">
        <v>7.5999999999999998E-2</v>
      </c>
      <c r="AC5" s="8"/>
      <c r="AD5" s="17" t="s">
        <v>51</v>
      </c>
      <c r="AE5" s="82">
        <v>9.7000000000000003E-2</v>
      </c>
      <c r="AF5" s="80">
        <v>0.107</v>
      </c>
      <c r="AG5" s="80">
        <v>0.13100000000000001</v>
      </c>
      <c r="AH5" s="81">
        <v>0.16500000000000001</v>
      </c>
      <c r="AI5" s="8"/>
      <c r="AJ5" s="73" t="s">
        <v>248</v>
      </c>
      <c r="AK5" s="8"/>
      <c r="AL5" s="66" t="s">
        <v>352</v>
      </c>
    </row>
    <row r="6" spans="1:38" ht="13.5" customHeight="1" thickBot="1">
      <c r="A6" s="29" t="s">
        <v>386</v>
      </c>
      <c r="B6" s="30">
        <v>0.13700000000000001</v>
      </c>
      <c r="C6" s="31">
        <v>0.1</v>
      </c>
      <c r="D6" s="27">
        <v>5.5E-2</v>
      </c>
      <c r="E6" s="28">
        <v>0</v>
      </c>
      <c r="F6" s="30">
        <v>6.3E-2</v>
      </c>
      <c r="G6" s="32">
        <v>4.2000000000000003E-2</v>
      </c>
      <c r="H6" s="28">
        <v>0</v>
      </c>
      <c r="I6" s="33">
        <v>2.4E-2</v>
      </c>
      <c r="J6" s="22">
        <v>0</v>
      </c>
      <c r="K6" s="34">
        <v>0.245</v>
      </c>
      <c r="L6" s="35">
        <v>0.224</v>
      </c>
      <c r="M6" s="35">
        <v>0.182</v>
      </c>
      <c r="N6" s="35">
        <v>0.14499999999999999</v>
      </c>
      <c r="O6" s="35">
        <v>0.221</v>
      </c>
      <c r="P6" s="35">
        <v>0.20799999999999999</v>
      </c>
      <c r="Q6" s="35">
        <v>0.2</v>
      </c>
      <c r="R6" s="35">
        <v>0.187</v>
      </c>
      <c r="S6" s="35">
        <v>0.184</v>
      </c>
      <c r="T6" s="35">
        <v>0.16300000000000001</v>
      </c>
      <c r="U6" s="35">
        <v>0.16299999999999998</v>
      </c>
      <c r="V6" s="35">
        <v>0.158</v>
      </c>
      <c r="W6" s="35">
        <v>0.14199999999999999</v>
      </c>
      <c r="X6" s="35">
        <v>0.13899999999999998</v>
      </c>
      <c r="Y6" s="35">
        <v>0.12100000000000001</v>
      </c>
      <c r="Z6" s="35">
        <v>0.11800000000000001</v>
      </c>
      <c r="AA6" s="35">
        <v>0.1</v>
      </c>
      <c r="AB6" s="36">
        <v>7.5999999999999998E-2</v>
      </c>
      <c r="AC6" s="8"/>
      <c r="AD6" s="29" t="s">
        <v>386</v>
      </c>
      <c r="AE6" s="83">
        <v>9.7000000000000003E-2</v>
      </c>
      <c r="AF6" s="76">
        <v>0.107</v>
      </c>
      <c r="AG6" s="76">
        <v>0.13100000000000001</v>
      </c>
      <c r="AH6" s="77">
        <v>0.16500000000000001</v>
      </c>
      <c r="AI6" s="8"/>
      <c r="AJ6" s="74"/>
      <c r="AK6" s="8"/>
      <c r="AL6" s="88" t="s">
        <v>387</v>
      </c>
    </row>
    <row r="7" spans="1:38">
      <c r="A7" s="29" t="s">
        <v>388</v>
      </c>
      <c r="B7" s="30">
        <v>0.13700000000000001</v>
      </c>
      <c r="C7" s="31">
        <v>0.1</v>
      </c>
      <c r="D7" s="27">
        <v>5.5E-2</v>
      </c>
      <c r="E7" s="28">
        <v>0</v>
      </c>
      <c r="F7" s="30">
        <v>6.3E-2</v>
      </c>
      <c r="G7" s="32">
        <v>4.2000000000000003E-2</v>
      </c>
      <c r="H7" s="28">
        <v>0</v>
      </c>
      <c r="I7" s="33">
        <v>2.4E-2</v>
      </c>
      <c r="J7" s="22">
        <v>0</v>
      </c>
      <c r="K7" s="34">
        <v>0.245</v>
      </c>
      <c r="L7" s="35">
        <v>0.224</v>
      </c>
      <c r="M7" s="35">
        <v>0.182</v>
      </c>
      <c r="N7" s="35">
        <v>0.14499999999999999</v>
      </c>
      <c r="O7" s="35">
        <v>0.221</v>
      </c>
      <c r="P7" s="35">
        <v>0.20799999999999999</v>
      </c>
      <c r="Q7" s="35">
        <v>0.2</v>
      </c>
      <c r="R7" s="35">
        <v>0.187</v>
      </c>
      <c r="S7" s="35">
        <v>0.184</v>
      </c>
      <c r="T7" s="35">
        <v>0.16300000000000001</v>
      </c>
      <c r="U7" s="35">
        <v>0.16299999999999998</v>
      </c>
      <c r="V7" s="35">
        <v>0.158</v>
      </c>
      <c r="W7" s="35">
        <v>0.14199999999999999</v>
      </c>
      <c r="X7" s="35">
        <v>0.13899999999999998</v>
      </c>
      <c r="Y7" s="35">
        <v>0.12100000000000001</v>
      </c>
      <c r="Z7" s="35">
        <v>0.11800000000000001</v>
      </c>
      <c r="AA7" s="35">
        <v>0.1</v>
      </c>
      <c r="AB7" s="36">
        <v>7.5999999999999998E-2</v>
      </c>
      <c r="AC7" s="8"/>
      <c r="AD7" s="29" t="s">
        <v>388</v>
      </c>
      <c r="AE7" s="83">
        <v>9.7000000000000003E-2</v>
      </c>
      <c r="AF7" s="76">
        <v>0.107</v>
      </c>
      <c r="AG7" s="76">
        <v>0.13100000000000001</v>
      </c>
      <c r="AH7" s="77">
        <v>0.16500000000000001</v>
      </c>
      <c r="AI7" s="8"/>
      <c r="AJ7" s="8"/>
      <c r="AK7" s="8"/>
    </row>
    <row r="8" spans="1:38" ht="13.5" customHeight="1">
      <c r="A8" s="29" t="s">
        <v>389</v>
      </c>
      <c r="B8" s="30">
        <v>5.8000000000000003E-2</v>
      </c>
      <c r="C8" s="31">
        <v>4.2000000000000003E-2</v>
      </c>
      <c r="D8" s="27">
        <v>2.3E-2</v>
      </c>
      <c r="E8" s="28">
        <v>0</v>
      </c>
      <c r="F8" s="30">
        <v>2.1000000000000001E-2</v>
      </c>
      <c r="G8" s="32">
        <v>1.4999999999999999E-2</v>
      </c>
      <c r="H8" s="28">
        <v>0</v>
      </c>
      <c r="I8" s="33">
        <v>1.0999999999999999E-2</v>
      </c>
      <c r="J8" s="22">
        <v>0</v>
      </c>
      <c r="K8" s="34">
        <v>9.9999999999999992E-2</v>
      </c>
      <c r="L8" s="35">
        <v>9.4E-2</v>
      </c>
      <c r="M8" s="35">
        <v>7.9000000000000001E-2</v>
      </c>
      <c r="N8" s="35">
        <v>6.3E-2</v>
      </c>
      <c r="O8" s="35">
        <v>8.8999999999999996E-2</v>
      </c>
      <c r="P8" s="35">
        <v>8.3999999999999991E-2</v>
      </c>
      <c r="Q8" s="35">
        <v>8.3000000000000004E-2</v>
      </c>
      <c r="R8" s="35">
        <v>7.8E-2</v>
      </c>
      <c r="S8" s="35">
        <v>7.2999999999999995E-2</v>
      </c>
      <c r="T8" s="35">
        <v>6.7000000000000004E-2</v>
      </c>
      <c r="U8" s="35">
        <v>6.4999999999999988E-2</v>
      </c>
      <c r="V8" s="35">
        <v>6.8000000000000005E-2</v>
      </c>
      <c r="W8" s="35">
        <v>5.9000000000000004E-2</v>
      </c>
      <c r="X8" s="35">
        <v>5.3999999999999999E-2</v>
      </c>
      <c r="Y8" s="35">
        <v>5.2000000000000005E-2</v>
      </c>
      <c r="Z8" s="35">
        <v>4.8000000000000001E-2</v>
      </c>
      <c r="AA8" s="35">
        <v>4.4000000000000004E-2</v>
      </c>
      <c r="AB8" s="36">
        <v>3.3000000000000002E-2</v>
      </c>
      <c r="AC8" s="8"/>
      <c r="AD8" s="29" t="s">
        <v>389</v>
      </c>
      <c r="AE8" s="83">
        <v>0.11</v>
      </c>
      <c r="AF8" s="76">
        <v>0.11700000000000001</v>
      </c>
      <c r="AG8" s="76">
        <v>0.13900000000000001</v>
      </c>
      <c r="AH8" s="77">
        <v>0.17399999999999999</v>
      </c>
      <c r="AI8" s="8"/>
      <c r="AJ8" s="8"/>
      <c r="AK8" s="8"/>
    </row>
    <row r="9" spans="1:38" ht="13.5" customHeight="1">
      <c r="A9" s="29" t="s">
        <v>53</v>
      </c>
      <c r="B9" s="30">
        <v>5.8999999999999997E-2</v>
      </c>
      <c r="C9" s="31">
        <v>4.2999999999999997E-2</v>
      </c>
      <c r="D9" s="27">
        <v>2.3E-2</v>
      </c>
      <c r="E9" s="28">
        <v>0</v>
      </c>
      <c r="F9" s="30">
        <v>1.2E-2</v>
      </c>
      <c r="G9" s="32">
        <v>0.01</v>
      </c>
      <c r="H9" s="28">
        <v>0</v>
      </c>
      <c r="I9" s="33">
        <v>1.0999999999999999E-2</v>
      </c>
      <c r="J9" s="22">
        <v>0</v>
      </c>
      <c r="K9" s="34">
        <v>9.1999999999999985E-2</v>
      </c>
      <c r="L9" s="35">
        <v>8.9999999999999983E-2</v>
      </c>
      <c r="M9" s="35">
        <v>7.9999999999999988E-2</v>
      </c>
      <c r="N9" s="35">
        <v>6.3999999999999987E-2</v>
      </c>
      <c r="O9" s="35">
        <v>8.0999999999999989E-2</v>
      </c>
      <c r="P9" s="35">
        <v>7.5999999999999984E-2</v>
      </c>
      <c r="Q9" s="35">
        <v>7.8999999999999987E-2</v>
      </c>
      <c r="R9" s="35">
        <v>7.3999999999999996E-2</v>
      </c>
      <c r="S9" s="35">
        <v>6.4999999999999988E-2</v>
      </c>
      <c r="T9" s="35">
        <v>6.3E-2</v>
      </c>
      <c r="U9" s="35">
        <v>5.6000000000000001E-2</v>
      </c>
      <c r="V9" s="35">
        <v>6.8999999999999992E-2</v>
      </c>
      <c r="W9" s="35">
        <v>5.3999999999999999E-2</v>
      </c>
      <c r="X9" s="35">
        <v>4.5000000000000005E-2</v>
      </c>
      <c r="Y9" s="35">
        <v>5.2999999999999999E-2</v>
      </c>
      <c r="Z9" s="35">
        <v>4.3000000000000003E-2</v>
      </c>
      <c r="AA9" s="35">
        <v>4.4000000000000004E-2</v>
      </c>
      <c r="AB9" s="36">
        <v>3.3000000000000002E-2</v>
      </c>
      <c r="AC9" s="8"/>
      <c r="AD9" s="29" t="s">
        <v>53</v>
      </c>
      <c r="AE9" s="83">
        <v>0.11899999999999999</v>
      </c>
      <c r="AF9" s="76">
        <v>0.122</v>
      </c>
      <c r="AG9" s="76">
        <v>0.13700000000000001</v>
      </c>
      <c r="AH9" s="77">
        <v>0.17100000000000001</v>
      </c>
      <c r="AI9" s="8"/>
      <c r="AJ9" s="8"/>
      <c r="AK9" s="8"/>
    </row>
    <row r="10" spans="1:38" ht="13.5" customHeight="1">
      <c r="A10" s="29" t="s">
        <v>390</v>
      </c>
      <c r="B10" s="30">
        <v>5.8999999999999997E-2</v>
      </c>
      <c r="C10" s="31">
        <v>4.2999999999999997E-2</v>
      </c>
      <c r="D10" s="27">
        <v>2.3E-2</v>
      </c>
      <c r="E10" s="28">
        <v>0</v>
      </c>
      <c r="F10" s="30">
        <v>1.2E-2</v>
      </c>
      <c r="G10" s="32">
        <v>0.01</v>
      </c>
      <c r="H10" s="28">
        <v>0</v>
      </c>
      <c r="I10" s="33">
        <v>1.0999999999999999E-2</v>
      </c>
      <c r="J10" s="22">
        <v>0</v>
      </c>
      <c r="K10" s="34">
        <v>9.1999999999999985E-2</v>
      </c>
      <c r="L10" s="35">
        <v>8.9999999999999983E-2</v>
      </c>
      <c r="M10" s="35">
        <v>7.9999999999999988E-2</v>
      </c>
      <c r="N10" s="35">
        <v>6.3999999999999987E-2</v>
      </c>
      <c r="O10" s="35">
        <v>8.0999999999999989E-2</v>
      </c>
      <c r="P10" s="35">
        <v>7.5999999999999984E-2</v>
      </c>
      <c r="Q10" s="35">
        <v>7.8999999999999987E-2</v>
      </c>
      <c r="R10" s="35">
        <v>7.3999999999999996E-2</v>
      </c>
      <c r="S10" s="35">
        <v>6.4999999999999988E-2</v>
      </c>
      <c r="T10" s="35">
        <v>6.3E-2</v>
      </c>
      <c r="U10" s="35">
        <v>5.6000000000000001E-2</v>
      </c>
      <c r="V10" s="35">
        <v>6.8999999999999992E-2</v>
      </c>
      <c r="W10" s="35">
        <v>5.3999999999999999E-2</v>
      </c>
      <c r="X10" s="35">
        <v>4.5000000000000005E-2</v>
      </c>
      <c r="Y10" s="35">
        <v>5.2999999999999999E-2</v>
      </c>
      <c r="Z10" s="35">
        <v>4.3000000000000003E-2</v>
      </c>
      <c r="AA10" s="35">
        <v>4.4000000000000004E-2</v>
      </c>
      <c r="AB10" s="36">
        <v>3.3000000000000002E-2</v>
      </c>
      <c r="AC10" s="8"/>
      <c r="AD10" s="29" t="s">
        <v>390</v>
      </c>
      <c r="AE10" s="83">
        <v>0.11899999999999999</v>
      </c>
      <c r="AF10" s="76">
        <v>0.122</v>
      </c>
      <c r="AG10" s="76">
        <v>0.13700000000000001</v>
      </c>
      <c r="AH10" s="77">
        <v>0.17100000000000001</v>
      </c>
      <c r="AI10" s="8"/>
      <c r="AJ10" s="8"/>
      <c r="AK10" s="8"/>
    </row>
    <row r="11" spans="1:38" ht="13.5" customHeight="1">
      <c r="A11" s="29" t="s">
        <v>391</v>
      </c>
      <c r="B11" s="30">
        <v>4.7E-2</v>
      </c>
      <c r="C11" s="31">
        <v>3.4000000000000002E-2</v>
      </c>
      <c r="D11" s="27">
        <v>1.9E-2</v>
      </c>
      <c r="E11" s="28">
        <v>0</v>
      </c>
      <c r="F11" s="30">
        <v>0.02</v>
      </c>
      <c r="G11" s="32">
        <v>1.7000000000000001E-2</v>
      </c>
      <c r="H11" s="28">
        <v>0</v>
      </c>
      <c r="I11" s="33">
        <v>0.01</v>
      </c>
      <c r="J11" s="22">
        <v>0</v>
      </c>
      <c r="K11" s="34">
        <v>8.5999999999999993E-2</v>
      </c>
      <c r="L11" s="35">
        <v>8.299999999999999E-2</v>
      </c>
      <c r="M11" s="35">
        <v>6.6000000000000003E-2</v>
      </c>
      <c r="N11" s="35">
        <v>5.3000000000000005E-2</v>
      </c>
      <c r="O11" s="35">
        <v>7.5999999999999998E-2</v>
      </c>
      <c r="P11" s="35">
        <v>7.2999999999999995E-2</v>
      </c>
      <c r="Q11" s="35">
        <v>7.2999999999999995E-2</v>
      </c>
      <c r="R11" s="35">
        <v>7.0000000000000007E-2</v>
      </c>
      <c r="S11" s="35">
        <v>6.3E-2</v>
      </c>
      <c r="T11" s="35">
        <v>6.0000000000000005E-2</v>
      </c>
      <c r="U11" s="35">
        <v>5.8000000000000003E-2</v>
      </c>
      <c r="V11" s="35">
        <v>5.6000000000000001E-2</v>
      </c>
      <c r="W11" s="35">
        <v>5.5000000000000007E-2</v>
      </c>
      <c r="X11" s="35">
        <v>4.8000000000000001E-2</v>
      </c>
      <c r="Y11" s="35">
        <v>4.3000000000000003E-2</v>
      </c>
      <c r="Z11" s="35">
        <v>4.5000000000000005E-2</v>
      </c>
      <c r="AA11" s="35">
        <v>3.7999999999999999E-2</v>
      </c>
      <c r="AB11" s="36">
        <v>2.7999999999999997E-2</v>
      </c>
      <c r="AC11" s="8"/>
      <c r="AD11" s="29" t="s">
        <v>391</v>
      </c>
      <c r="AE11" s="83">
        <v>0.11600000000000001</v>
      </c>
      <c r="AF11" s="76">
        <v>0.12</v>
      </c>
      <c r="AG11" s="76">
        <v>0.151</v>
      </c>
      <c r="AH11" s="77">
        <v>0.188</v>
      </c>
      <c r="AI11" s="8"/>
      <c r="AJ11" s="8"/>
      <c r="AK11" s="8"/>
    </row>
    <row r="12" spans="1:38" ht="13.5" customHeight="1">
      <c r="A12" s="29" t="s">
        <v>392</v>
      </c>
      <c r="B12" s="30">
        <v>8.2000000000000003E-2</v>
      </c>
      <c r="C12" s="31">
        <v>0.06</v>
      </c>
      <c r="D12" s="27">
        <v>3.3000000000000002E-2</v>
      </c>
      <c r="E12" s="28">
        <v>0</v>
      </c>
      <c r="F12" s="30">
        <v>1.7999999999999999E-2</v>
      </c>
      <c r="G12" s="32">
        <v>1.2E-2</v>
      </c>
      <c r="H12" s="28">
        <v>0</v>
      </c>
      <c r="I12" s="33">
        <v>1.4999999999999999E-2</v>
      </c>
      <c r="J12" s="22">
        <v>0</v>
      </c>
      <c r="K12" s="34">
        <v>0.128</v>
      </c>
      <c r="L12" s="35">
        <v>0.122</v>
      </c>
      <c r="M12" s="35">
        <v>0.11</v>
      </c>
      <c r="N12" s="35">
        <v>8.7999999999999995E-2</v>
      </c>
      <c r="O12" s="35">
        <v>0.113</v>
      </c>
      <c r="P12" s="35">
        <v>0.106</v>
      </c>
      <c r="Q12" s="35">
        <v>0.107</v>
      </c>
      <c r="R12" s="35">
        <v>9.9999999999999992E-2</v>
      </c>
      <c r="S12" s="35">
        <v>9.0999999999999998E-2</v>
      </c>
      <c r="T12" s="35">
        <v>8.4999999999999992E-2</v>
      </c>
      <c r="U12" s="35">
        <v>7.9000000000000001E-2</v>
      </c>
      <c r="V12" s="35">
        <v>9.5000000000000001E-2</v>
      </c>
      <c r="W12" s="35">
        <v>7.2999999999999995E-2</v>
      </c>
      <c r="X12" s="35">
        <v>6.4000000000000001E-2</v>
      </c>
      <c r="Y12" s="35">
        <v>7.2999999999999995E-2</v>
      </c>
      <c r="Z12" s="35">
        <v>5.7999999999999996E-2</v>
      </c>
      <c r="AA12" s="35">
        <v>6.0999999999999999E-2</v>
      </c>
      <c r="AB12" s="36">
        <v>4.5999999999999999E-2</v>
      </c>
      <c r="AC12" s="8"/>
      <c r="AD12" s="29" t="s">
        <v>392</v>
      </c>
      <c r="AE12" s="83">
        <v>0.11700000000000001</v>
      </c>
      <c r="AF12" s="76">
        <v>0.122</v>
      </c>
      <c r="AG12" s="76">
        <v>0.13600000000000001</v>
      </c>
      <c r="AH12" s="77">
        <v>0.17</v>
      </c>
      <c r="AI12" s="8"/>
      <c r="AJ12" s="8"/>
      <c r="AK12" s="8"/>
    </row>
    <row r="13" spans="1:38" ht="13.5" customHeight="1">
      <c r="A13" s="29" t="s">
        <v>393</v>
      </c>
      <c r="B13" s="30">
        <v>8.2000000000000003E-2</v>
      </c>
      <c r="C13" s="31">
        <v>0.06</v>
      </c>
      <c r="D13" s="27">
        <v>3.3000000000000002E-2</v>
      </c>
      <c r="E13" s="28">
        <v>0</v>
      </c>
      <c r="F13" s="30">
        <v>1.7999999999999999E-2</v>
      </c>
      <c r="G13" s="32">
        <v>1.2E-2</v>
      </c>
      <c r="H13" s="28">
        <v>0</v>
      </c>
      <c r="I13" s="33">
        <v>1.4999999999999999E-2</v>
      </c>
      <c r="J13" s="22">
        <v>0</v>
      </c>
      <c r="K13" s="34">
        <v>0.128</v>
      </c>
      <c r="L13" s="35">
        <v>0.122</v>
      </c>
      <c r="M13" s="35">
        <v>0.11</v>
      </c>
      <c r="N13" s="35">
        <v>8.7999999999999995E-2</v>
      </c>
      <c r="O13" s="35">
        <v>0.113</v>
      </c>
      <c r="P13" s="35">
        <v>0.106</v>
      </c>
      <c r="Q13" s="35">
        <v>0.107</v>
      </c>
      <c r="R13" s="35">
        <v>9.9999999999999992E-2</v>
      </c>
      <c r="S13" s="35">
        <v>9.0999999999999998E-2</v>
      </c>
      <c r="T13" s="35">
        <v>8.4999999999999992E-2</v>
      </c>
      <c r="U13" s="35">
        <v>7.9000000000000001E-2</v>
      </c>
      <c r="V13" s="35">
        <v>9.5000000000000001E-2</v>
      </c>
      <c r="W13" s="35">
        <v>7.2999999999999995E-2</v>
      </c>
      <c r="X13" s="35">
        <v>6.4000000000000001E-2</v>
      </c>
      <c r="Y13" s="35">
        <v>7.2999999999999995E-2</v>
      </c>
      <c r="Z13" s="35">
        <v>5.7999999999999996E-2</v>
      </c>
      <c r="AA13" s="35">
        <v>6.0999999999999999E-2</v>
      </c>
      <c r="AB13" s="36">
        <v>4.5999999999999999E-2</v>
      </c>
      <c r="AC13" s="8"/>
      <c r="AD13" s="29" t="s">
        <v>393</v>
      </c>
      <c r="AE13" s="83">
        <v>0.11700000000000001</v>
      </c>
      <c r="AF13" s="76">
        <v>0.122</v>
      </c>
      <c r="AG13" s="76">
        <v>0.13600000000000001</v>
      </c>
      <c r="AH13" s="77">
        <v>0.17</v>
      </c>
      <c r="AI13" s="8"/>
      <c r="AJ13" s="8"/>
      <c r="AK13" s="8"/>
    </row>
    <row r="14" spans="1:38" ht="13.5" customHeight="1">
      <c r="A14" s="29" t="s">
        <v>394</v>
      </c>
      <c r="B14" s="30">
        <v>0.104</v>
      </c>
      <c r="C14" s="31">
        <v>7.5999999999999998E-2</v>
      </c>
      <c r="D14" s="27">
        <v>4.2000000000000003E-2</v>
      </c>
      <c r="E14" s="28">
        <v>0</v>
      </c>
      <c r="F14" s="30">
        <v>3.1E-2</v>
      </c>
      <c r="G14" s="32">
        <v>2.4E-2</v>
      </c>
      <c r="H14" s="28">
        <v>0</v>
      </c>
      <c r="I14" s="33">
        <v>2.3E-2</v>
      </c>
      <c r="J14" s="22">
        <v>0</v>
      </c>
      <c r="K14" s="34">
        <v>0.18099999999999999</v>
      </c>
      <c r="L14" s="35">
        <v>0.17399999999999999</v>
      </c>
      <c r="M14" s="35">
        <v>0.15</v>
      </c>
      <c r="N14" s="35">
        <v>0.122</v>
      </c>
      <c r="O14" s="35">
        <v>0.158</v>
      </c>
      <c r="P14" s="35">
        <v>0.153</v>
      </c>
      <c r="Q14" s="35">
        <v>0.151</v>
      </c>
      <c r="R14" s="35">
        <v>0.14599999999999999</v>
      </c>
      <c r="S14" s="35">
        <v>0.13</v>
      </c>
      <c r="T14" s="35">
        <v>0.123</v>
      </c>
      <c r="U14" s="35">
        <v>0.11899999999999999</v>
      </c>
      <c r="V14" s="35">
        <v>0.127</v>
      </c>
      <c r="W14" s="35">
        <v>0.11199999999999999</v>
      </c>
      <c r="X14" s="35">
        <v>9.6000000000000002E-2</v>
      </c>
      <c r="Y14" s="35">
        <v>9.9000000000000005E-2</v>
      </c>
      <c r="Z14" s="35">
        <v>8.8999999999999996E-2</v>
      </c>
      <c r="AA14" s="35">
        <v>8.7999999999999995E-2</v>
      </c>
      <c r="AB14" s="36">
        <v>6.5000000000000002E-2</v>
      </c>
      <c r="AC14" s="8"/>
      <c r="AD14" s="29" t="s">
        <v>394</v>
      </c>
      <c r="AE14" s="83">
        <v>0.127</v>
      </c>
      <c r="AF14" s="76">
        <v>0.13200000000000001</v>
      </c>
      <c r="AG14" s="76">
        <v>0.153</v>
      </c>
      <c r="AH14" s="77">
        <v>0.188</v>
      </c>
      <c r="AI14" s="8"/>
      <c r="AJ14" s="8"/>
      <c r="AK14" s="8"/>
    </row>
    <row r="15" spans="1:38" ht="13.5" customHeight="1">
      <c r="A15" s="29" t="s">
        <v>54</v>
      </c>
      <c r="B15" s="30">
        <v>0.10199999999999999</v>
      </c>
      <c r="C15" s="31">
        <v>7.3999999999999996E-2</v>
      </c>
      <c r="D15" s="27">
        <v>4.1000000000000002E-2</v>
      </c>
      <c r="E15" s="28">
        <v>0</v>
      </c>
      <c r="F15" s="30">
        <v>1.4999999999999999E-2</v>
      </c>
      <c r="G15" s="32">
        <v>1.2E-2</v>
      </c>
      <c r="H15" s="28">
        <v>0</v>
      </c>
      <c r="I15" s="33">
        <v>1.7000000000000001E-2</v>
      </c>
      <c r="J15" s="22">
        <v>0</v>
      </c>
      <c r="K15" s="34">
        <v>0.14900000000000002</v>
      </c>
      <c r="L15" s="35">
        <v>0.14600000000000002</v>
      </c>
      <c r="M15" s="35">
        <v>0.13400000000000001</v>
      </c>
      <c r="N15" s="35">
        <v>0.106</v>
      </c>
      <c r="O15" s="35">
        <v>0.13200000000000001</v>
      </c>
      <c r="P15" s="35">
        <v>0.121</v>
      </c>
      <c r="Q15" s="35">
        <v>0.129</v>
      </c>
      <c r="R15" s="35">
        <v>0.11799999999999999</v>
      </c>
      <c r="S15" s="35">
        <v>0.104</v>
      </c>
      <c r="T15" s="35">
        <v>0.10099999999999999</v>
      </c>
      <c r="U15" s="35">
        <v>8.8000000000000009E-2</v>
      </c>
      <c r="V15" s="35">
        <v>0.11699999999999999</v>
      </c>
      <c r="W15" s="35">
        <v>8.5000000000000006E-2</v>
      </c>
      <c r="X15" s="35">
        <v>7.1000000000000008E-2</v>
      </c>
      <c r="Y15" s="35">
        <v>8.8999999999999996E-2</v>
      </c>
      <c r="Z15" s="35">
        <v>6.8000000000000005E-2</v>
      </c>
      <c r="AA15" s="35">
        <v>7.3000000000000009E-2</v>
      </c>
      <c r="AB15" s="36">
        <v>5.6000000000000001E-2</v>
      </c>
      <c r="AC15" s="8"/>
      <c r="AD15" s="29" t="s">
        <v>54</v>
      </c>
      <c r="AE15" s="83">
        <v>0.114</v>
      </c>
      <c r="AF15" s="76">
        <v>0.11600000000000001</v>
      </c>
      <c r="AG15" s="76">
        <v>0.126</v>
      </c>
      <c r="AH15" s="77">
        <v>0.16</v>
      </c>
      <c r="AI15" s="8"/>
      <c r="AJ15" s="8"/>
      <c r="AK15" s="8"/>
    </row>
    <row r="16" spans="1:38" ht="13.5" customHeight="1">
      <c r="A16" s="29" t="s">
        <v>395</v>
      </c>
      <c r="B16" s="30">
        <v>0.10199999999999999</v>
      </c>
      <c r="C16" s="31">
        <v>7.3999999999999996E-2</v>
      </c>
      <c r="D16" s="27">
        <v>4.1000000000000002E-2</v>
      </c>
      <c r="E16" s="28">
        <v>0</v>
      </c>
      <c r="F16" s="30">
        <v>1.4999999999999999E-2</v>
      </c>
      <c r="G16" s="32">
        <v>1.2E-2</v>
      </c>
      <c r="H16" s="28">
        <v>0</v>
      </c>
      <c r="I16" s="33">
        <v>1.7000000000000001E-2</v>
      </c>
      <c r="J16" s="22">
        <v>0</v>
      </c>
      <c r="K16" s="34">
        <v>0.14900000000000002</v>
      </c>
      <c r="L16" s="35">
        <v>0.14600000000000002</v>
      </c>
      <c r="M16" s="35">
        <v>0.13400000000000001</v>
      </c>
      <c r="N16" s="35">
        <v>0.106</v>
      </c>
      <c r="O16" s="35">
        <v>0.13200000000000001</v>
      </c>
      <c r="P16" s="35">
        <v>0.121</v>
      </c>
      <c r="Q16" s="35">
        <v>0.129</v>
      </c>
      <c r="R16" s="35">
        <v>0.11799999999999999</v>
      </c>
      <c r="S16" s="35">
        <v>0.104</v>
      </c>
      <c r="T16" s="35">
        <v>0.10099999999999999</v>
      </c>
      <c r="U16" s="35">
        <v>8.8000000000000009E-2</v>
      </c>
      <c r="V16" s="35">
        <v>0.11699999999999999</v>
      </c>
      <c r="W16" s="35">
        <v>8.5000000000000006E-2</v>
      </c>
      <c r="X16" s="35">
        <v>7.1000000000000008E-2</v>
      </c>
      <c r="Y16" s="35">
        <v>8.8999999999999996E-2</v>
      </c>
      <c r="Z16" s="35">
        <v>6.8000000000000005E-2</v>
      </c>
      <c r="AA16" s="35">
        <v>7.3000000000000009E-2</v>
      </c>
      <c r="AB16" s="36">
        <v>5.6000000000000001E-2</v>
      </c>
      <c r="AC16" s="8"/>
      <c r="AD16" s="29" t="s">
        <v>395</v>
      </c>
      <c r="AE16" s="83">
        <v>0.114</v>
      </c>
      <c r="AF16" s="76">
        <v>0.11600000000000001</v>
      </c>
      <c r="AG16" s="76">
        <v>0.126</v>
      </c>
      <c r="AH16" s="77">
        <v>0.16</v>
      </c>
      <c r="AI16" s="8"/>
      <c r="AJ16" s="8"/>
      <c r="AK16" s="8"/>
    </row>
    <row r="17" spans="1:40" ht="13.5" customHeight="1">
      <c r="A17" s="29" t="s">
        <v>396</v>
      </c>
      <c r="B17" s="30">
        <v>0.111</v>
      </c>
      <c r="C17" s="31">
        <v>8.1000000000000003E-2</v>
      </c>
      <c r="D17" s="27">
        <v>4.4999999999999998E-2</v>
      </c>
      <c r="E17" s="28">
        <v>0</v>
      </c>
      <c r="F17" s="30">
        <v>3.1E-2</v>
      </c>
      <c r="G17" s="32">
        <v>2.3E-2</v>
      </c>
      <c r="H17" s="28">
        <v>0</v>
      </c>
      <c r="I17" s="33">
        <v>2.3E-2</v>
      </c>
      <c r="J17" s="22">
        <v>0</v>
      </c>
      <c r="K17" s="34">
        <v>0.186</v>
      </c>
      <c r="L17" s="35">
        <v>0.17799999999999999</v>
      </c>
      <c r="M17" s="35">
        <v>0.155</v>
      </c>
      <c r="N17" s="35">
        <v>0.125</v>
      </c>
      <c r="O17" s="35">
        <v>0.16300000000000001</v>
      </c>
      <c r="P17" s="35">
        <v>0.156</v>
      </c>
      <c r="Q17" s="35">
        <v>0.155</v>
      </c>
      <c r="R17" s="35">
        <v>0.14799999999999999</v>
      </c>
      <c r="S17" s="35">
        <v>0.13300000000000001</v>
      </c>
      <c r="T17" s="35">
        <v>0.125</v>
      </c>
      <c r="U17" s="35">
        <v>0.12000000000000001</v>
      </c>
      <c r="V17" s="35">
        <v>0.13200000000000001</v>
      </c>
      <c r="W17" s="35">
        <v>0.112</v>
      </c>
      <c r="X17" s="35">
        <v>9.7000000000000003E-2</v>
      </c>
      <c r="Y17" s="35">
        <v>0.10200000000000001</v>
      </c>
      <c r="Z17" s="35">
        <v>8.900000000000001E-2</v>
      </c>
      <c r="AA17" s="35">
        <v>8.900000000000001E-2</v>
      </c>
      <c r="AB17" s="36">
        <v>6.6000000000000003E-2</v>
      </c>
      <c r="AC17" s="8"/>
      <c r="AD17" s="29" t="s">
        <v>396</v>
      </c>
      <c r="AE17" s="83">
        <v>0.123</v>
      </c>
      <c r="AF17" s="76">
        <v>0.129</v>
      </c>
      <c r="AG17" s="76">
        <v>0.14799999999999999</v>
      </c>
      <c r="AH17" s="77">
        <v>0.184</v>
      </c>
      <c r="AI17" s="8"/>
      <c r="AJ17" s="8"/>
      <c r="AK17" s="8"/>
    </row>
    <row r="18" spans="1:40" ht="13.5" customHeight="1">
      <c r="A18" s="29" t="s">
        <v>57</v>
      </c>
      <c r="B18" s="30">
        <v>8.3000000000000004E-2</v>
      </c>
      <c r="C18" s="31">
        <v>0.06</v>
      </c>
      <c r="D18" s="27">
        <v>3.3000000000000002E-2</v>
      </c>
      <c r="E18" s="28">
        <v>0</v>
      </c>
      <c r="F18" s="30">
        <v>2.7E-2</v>
      </c>
      <c r="G18" s="32">
        <v>2.3E-2</v>
      </c>
      <c r="H18" s="28">
        <v>0</v>
      </c>
      <c r="I18" s="33">
        <v>1.6E-2</v>
      </c>
      <c r="J18" s="22">
        <v>0</v>
      </c>
      <c r="K18" s="34">
        <v>0.14000000000000001</v>
      </c>
      <c r="L18" s="35">
        <v>0.13600000000000001</v>
      </c>
      <c r="M18" s="35">
        <v>0.113</v>
      </c>
      <c r="N18" s="35">
        <v>0.09</v>
      </c>
      <c r="O18" s="35">
        <v>0.124</v>
      </c>
      <c r="P18" s="35">
        <v>0.11699999999999999</v>
      </c>
      <c r="Q18" s="35">
        <v>0.12000000000000001</v>
      </c>
      <c r="R18" s="35">
        <v>0.11299999999999999</v>
      </c>
      <c r="S18" s="35">
        <v>0.10099999999999999</v>
      </c>
      <c r="T18" s="35">
        <v>9.6999999999999989E-2</v>
      </c>
      <c r="U18" s="35">
        <v>0.09</v>
      </c>
      <c r="V18" s="35">
        <v>9.7000000000000003E-2</v>
      </c>
      <c r="W18" s="35">
        <v>8.6000000000000007E-2</v>
      </c>
      <c r="X18" s="35">
        <v>7.3999999999999996E-2</v>
      </c>
      <c r="Y18" s="35">
        <v>7.3999999999999996E-2</v>
      </c>
      <c r="Z18" s="35">
        <v>7.0000000000000007E-2</v>
      </c>
      <c r="AA18" s="35">
        <v>6.3E-2</v>
      </c>
      <c r="AB18" s="36">
        <v>4.7E-2</v>
      </c>
      <c r="AC18" s="8"/>
      <c r="AD18" s="29" t="s">
        <v>57</v>
      </c>
      <c r="AE18" s="83">
        <v>0.114</v>
      </c>
      <c r="AF18" s="76">
        <v>0.11700000000000001</v>
      </c>
      <c r="AG18" s="76">
        <v>0.14099999999999999</v>
      </c>
      <c r="AH18" s="77">
        <v>0.17699999999999999</v>
      </c>
      <c r="AI18" s="8"/>
      <c r="AJ18" s="8"/>
      <c r="AK18" s="8"/>
    </row>
    <row r="19" spans="1:40" ht="13.5" customHeight="1">
      <c r="A19" s="29" t="s">
        <v>397</v>
      </c>
      <c r="B19" s="30">
        <v>8.3000000000000004E-2</v>
      </c>
      <c r="C19" s="31">
        <v>0.06</v>
      </c>
      <c r="D19" s="27">
        <v>3.3000000000000002E-2</v>
      </c>
      <c r="E19" s="28">
        <v>0</v>
      </c>
      <c r="F19" s="30">
        <v>2.7E-2</v>
      </c>
      <c r="G19" s="32">
        <v>2.3E-2</v>
      </c>
      <c r="H19" s="28">
        <v>0</v>
      </c>
      <c r="I19" s="33">
        <v>1.6E-2</v>
      </c>
      <c r="J19" s="22">
        <v>0</v>
      </c>
      <c r="K19" s="34">
        <v>0.14000000000000001</v>
      </c>
      <c r="L19" s="35">
        <v>0.13600000000000001</v>
      </c>
      <c r="M19" s="35">
        <v>0.113</v>
      </c>
      <c r="N19" s="35">
        <v>0.09</v>
      </c>
      <c r="O19" s="35">
        <v>0.124</v>
      </c>
      <c r="P19" s="35">
        <v>0.11699999999999999</v>
      </c>
      <c r="Q19" s="35">
        <v>0.12000000000000001</v>
      </c>
      <c r="R19" s="35">
        <v>0.11299999999999999</v>
      </c>
      <c r="S19" s="35">
        <v>0.10099999999999999</v>
      </c>
      <c r="T19" s="35">
        <v>9.6999999999999989E-2</v>
      </c>
      <c r="U19" s="35">
        <v>0.09</v>
      </c>
      <c r="V19" s="35">
        <v>9.7000000000000003E-2</v>
      </c>
      <c r="W19" s="35">
        <v>8.6000000000000007E-2</v>
      </c>
      <c r="X19" s="35">
        <v>7.3999999999999996E-2</v>
      </c>
      <c r="Y19" s="35">
        <v>7.3999999999999996E-2</v>
      </c>
      <c r="Z19" s="35">
        <v>7.0000000000000007E-2</v>
      </c>
      <c r="AA19" s="35">
        <v>6.3E-2</v>
      </c>
      <c r="AB19" s="36">
        <v>4.7E-2</v>
      </c>
      <c r="AC19" s="8"/>
      <c r="AD19" s="29" t="s">
        <v>397</v>
      </c>
      <c r="AE19" s="83">
        <v>0.114</v>
      </c>
      <c r="AF19" s="76">
        <v>0.11700000000000001</v>
      </c>
      <c r="AG19" s="76">
        <v>0.14099999999999999</v>
      </c>
      <c r="AH19" s="77">
        <v>0.17699999999999999</v>
      </c>
      <c r="AI19" s="8"/>
      <c r="AJ19" s="8"/>
      <c r="AK19" s="8"/>
    </row>
    <row r="20" spans="1:40" ht="13.5" customHeight="1">
      <c r="A20" s="29" t="s">
        <v>58</v>
      </c>
      <c r="B20" s="30">
        <v>8.3000000000000004E-2</v>
      </c>
      <c r="C20" s="31">
        <v>0.06</v>
      </c>
      <c r="D20" s="27">
        <v>3.3000000000000002E-2</v>
      </c>
      <c r="E20" s="28">
        <v>0</v>
      </c>
      <c r="F20" s="30">
        <v>2.7E-2</v>
      </c>
      <c r="G20" s="32">
        <v>2.3E-2</v>
      </c>
      <c r="H20" s="28">
        <v>0</v>
      </c>
      <c r="I20" s="33">
        <v>1.6E-2</v>
      </c>
      <c r="J20" s="22">
        <v>0</v>
      </c>
      <c r="K20" s="34">
        <v>0.14000000000000001</v>
      </c>
      <c r="L20" s="35">
        <v>0.13600000000000001</v>
      </c>
      <c r="M20" s="35">
        <v>0.113</v>
      </c>
      <c r="N20" s="35">
        <v>0.09</v>
      </c>
      <c r="O20" s="35">
        <v>0.124</v>
      </c>
      <c r="P20" s="35">
        <v>0.11699999999999999</v>
      </c>
      <c r="Q20" s="35">
        <v>0.12000000000000001</v>
      </c>
      <c r="R20" s="35">
        <v>0.11299999999999999</v>
      </c>
      <c r="S20" s="35">
        <v>0.10099999999999999</v>
      </c>
      <c r="T20" s="35">
        <v>9.6999999999999989E-2</v>
      </c>
      <c r="U20" s="35">
        <v>0.09</v>
      </c>
      <c r="V20" s="35">
        <v>9.7000000000000003E-2</v>
      </c>
      <c r="W20" s="35">
        <v>8.6000000000000007E-2</v>
      </c>
      <c r="X20" s="35">
        <v>7.3999999999999996E-2</v>
      </c>
      <c r="Y20" s="35">
        <v>7.3999999999999996E-2</v>
      </c>
      <c r="Z20" s="35">
        <v>7.0000000000000007E-2</v>
      </c>
      <c r="AA20" s="35">
        <v>6.3E-2</v>
      </c>
      <c r="AB20" s="36">
        <v>4.7E-2</v>
      </c>
      <c r="AC20" s="8"/>
      <c r="AD20" s="29" t="s">
        <v>58</v>
      </c>
      <c r="AE20" s="83">
        <v>0.114</v>
      </c>
      <c r="AF20" s="76">
        <v>0.11700000000000001</v>
      </c>
      <c r="AG20" s="76">
        <v>0.14099999999999999</v>
      </c>
      <c r="AH20" s="77">
        <v>0.17699999999999999</v>
      </c>
      <c r="AI20" s="8"/>
      <c r="AJ20" s="8"/>
      <c r="AK20" s="8"/>
    </row>
    <row r="21" spans="1:40" ht="13.5" customHeight="1">
      <c r="A21" s="29" t="s">
        <v>398</v>
      </c>
      <c r="B21" s="30">
        <v>3.9E-2</v>
      </c>
      <c r="C21" s="31">
        <v>2.9000000000000001E-2</v>
      </c>
      <c r="D21" s="27">
        <v>1.6E-2</v>
      </c>
      <c r="E21" s="28">
        <v>0</v>
      </c>
      <c r="F21" s="30">
        <v>2.1000000000000001E-2</v>
      </c>
      <c r="G21" s="32">
        <v>1.7000000000000001E-2</v>
      </c>
      <c r="H21" s="28">
        <v>0</v>
      </c>
      <c r="I21" s="33">
        <v>8.0000000000000002E-3</v>
      </c>
      <c r="J21" s="22">
        <v>0</v>
      </c>
      <c r="K21" s="34">
        <v>7.5000000000000011E-2</v>
      </c>
      <c r="L21" s="35">
        <v>7.1000000000000008E-2</v>
      </c>
      <c r="M21" s="35">
        <v>5.3999999999999999E-2</v>
      </c>
      <c r="N21" s="35">
        <v>4.4000000000000004E-2</v>
      </c>
      <c r="O21" s="35">
        <v>6.7000000000000004E-2</v>
      </c>
      <c r="P21" s="35">
        <v>6.5000000000000002E-2</v>
      </c>
      <c r="Q21" s="35">
        <v>6.3E-2</v>
      </c>
      <c r="R21" s="35">
        <v>6.0999999999999999E-2</v>
      </c>
      <c r="S21" s="35">
        <v>5.7000000000000002E-2</v>
      </c>
      <c r="T21" s="35">
        <v>5.2999999999999999E-2</v>
      </c>
      <c r="U21" s="35">
        <v>5.2000000000000005E-2</v>
      </c>
      <c r="V21" s="35">
        <v>4.5999999999999999E-2</v>
      </c>
      <c r="W21" s="35">
        <v>4.8000000000000001E-2</v>
      </c>
      <c r="X21" s="35">
        <v>4.4000000000000004E-2</v>
      </c>
      <c r="Y21" s="35">
        <v>3.6000000000000004E-2</v>
      </c>
      <c r="Z21" s="35">
        <v>0.04</v>
      </c>
      <c r="AA21" s="35">
        <v>3.1E-2</v>
      </c>
      <c r="AB21" s="36">
        <v>2.3E-2</v>
      </c>
      <c r="AC21" s="8"/>
      <c r="AD21" s="29" t="s">
        <v>398</v>
      </c>
      <c r="AE21" s="83">
        <v>0.106</v>
      </c>
      <c r="AF21" s="76">
        <v>0.112</v>
      </c>
      <c r="AG21" s="76">
        <v>0.14799999999999999</v>
      </c>
      <c r="AH21" s="77">
        <v>0.18099999999999999</v>
      </c>
      <c r="AI21" s="8"/>
      <c r="AJ21" s="8"/>
      <c r="AK21" s="8"/>
    </row>
    <row r="22" spans="1:40" ht="13.5" customHeight="1">
      <c r="A22" s="29" t="s">
        <v>399</v>
      </c>
      <c r="B22" s="30">
        <v>3.9E-2</v>
      </c>
      <c r="C22" s="31">
        <v>2.9000000000000001E-2</v>
      </c>
      <c r="D22" s="27">
        <v>1.6E-2</v>
      </c>
      <c r="E22" s="28">
        <v>0</v>
      </c>
      <c r="F22" s="30">
        <v>2.1000000000000001E-2</v>
      </c>
      <c r="G22" s="32">
        <v>1.7000000000000001E-2</v>
      </c>
      <c r="H22" s="28">
        <v>0</v>
      </c>
      <c r="I22" s="33">
        <v>8.0000000000000002E-3</v>
      </c>
      <c r="J22" s="22">
        <v>0</v>
      </c>
      <c r="K22" s="34">
        <v>7.5000000000000011E-2</v>
      </c>
      <c r="L22" s="35">
        <v>7.1000000000000008E-2</v>
      </c>
      <c r="M22" s="35">
        <v>5.3999999999999999E-2</v>
      </c>
      <c r="N22" s="35">
        <v>4.4000000000000004E-2</v>
      </c>
      <c r="O22" s="35">
        <v>6.7000000000000004E-2</v>
      </c>
      <c r="P22" s="35">
        <v>6.5000000000000002E-2</v>
      </c>
      <c r="Q22" s="35">
        <v>6.3E-2</v>
      </c>
      <c r="R22" s="35">
        <v>6.0999999999999999E-2</v>
      </c>
      <c r="S22" s="35">
        <v>5.7000000000000002E-2</v>
      </c>
      <c r="T22" s="35">
        <v>5.2999999999999999E-2</v>
      </c>
      <c r="U22" s="35">
        <v>5.2000000000000005E-2</v>
      </c>
      <c r="V22" s="35">
        <v>4.5999999999999999E-2</v>
      </c>
      <c r="W22" s="35">
        <v>4.8000000000000001E-2</v>
      </c>
      <c r="X22" s="35">
        <v>4.4000000000000004E-2</v>
      </c>
      <c r="Y22" s="35">
        <v>3.6000000000000004E-2</v>
      </c>
      <c r="Z22" s="35">
        <v>0.04</v>
      </c>
      <c r="AA22" s="35">
        <v>3.1E-2</v>
      </c>
      <c r="AB22" s="36">
        <v>2.3E-2</v>
      </c>
      <c r="AC22" s="8"/>
      <c r="AD22" s="29" t="s">
        <v>399</v>
      </c>
      <c r="AE22" s="83">
        <v>0.106</v>
      </c>
      <c r="AF22" s="76">
        <v>0.112</v>
      </c>
      <c r="AG22" s="76">
        <v>0.14799999999999999</v>
      </c>
      <c r="AH22" s="77">
        <v>0.18099999999999999</v>
      </c>
      <c r="AI22" s="8"/>
      <c r="AJ22" s="8"/>
      <c r="AK22" s="8"/>
    </row>
    <row r="23" spans="1:40" ht="13.5" customHeight="1">
      <c r="A23" s="29" t="s">
        <v>400</v>
      </c>
      <c r="B23" s="30">
        <v>2.5999999999999999E-2</v>
      </c>
      <c r="C23" s="31">
        <v>1.9E-2</v>
      </c>
      <c r="D23" s="27">
        <v>0.01</v>
      </c>
      <c r="E23" s="28">
        <v>0</v>
      </c>
      <c r="F23" s="30">
        <v>1.4999999999999999E-2</v>
      </c>
      <c r="G23" s="32">
        <v>1.0999999999999999E-2</v>
      </c>
      <c r="H23" s="28">
        <v>0</v>
      </c>
      <c r="I23" s="33">
        <v>5.0000000000000001E-3</v>
      </c>
      <c r="J23" s="22">
        <v>0</v>
      </c>
      <c r="K23" s="34">
        <v>5.099999999999999E-2</v>
      </c>
      <c r="L23" s="35">
        <v>4.6999999999999993E-2</v>
      </c>
      <c r="M23" s="35">
        <v>3.5999999999999997E-2</v>
      </c>
      <c r="N23" s="35">
        <v>2.9000000000000001E-2</v>
      </c>
      <c r="O23" s="35">
        <v>4.5999999999999992E-2</v>
      </c>
      <c r="P23" s="35">
        <v>4.3999999999999997E-2</v>
      </c>
      <c r="Q23" s="35">
        <v>4.1999999999999996E-2</v>
      </c>
      <c r="R23" s="35">
        <v>3.9999999999999994E-2</v>
      </c>
      <c r="S23" s="35">
        <v>3.9E-2</v>
      </c>
      <c r="T23" s="35">
        <v>3.4999999999999996E-2</v>
      </c>
      <c r="U23" s="35">
        <v>3.5000000000000003E-2</v>
      </c>
      <c r="V23" s="35">
        <v>3.1E-2</v>
      </c>
      <c r="W23" s="35">
        <v>3.1E-2</v>
      </c>
      <c r="X23" s="35">
        <v>3.0000000000000002E-2</v>
      </c>
      <c r="Y23" s="35">
        <v>2.4E-2</v>
      </c>
      <c r="Z23" s="35">
        <v>2.5999999999999999E-2</v>
      </c>
      <c r="AA23" s="35">
        <v>0.02</v>
      </c>
      <c r="AB23" s="36">
        <v>1.4999999999999999E-2</v>
      </c>
      <c r="AC23" s="8"/>
      <c r="AD23" s="29" t="s">
        <v>400</v>
      </c>
      <c r="AE23" s="83">
        <v>9.8000000000000004E-2</v>
      </c>
      <c r="AF23" s="76">
        <v>0.106</v>
      </c>
      <c r="AG23" s="76">
        <v>0.13800000000000001</v>
      </c>
      <c r="AH23" s="77">
        <v>0.17199999999999999</v>
      </c>
      <c r="AI23" s="8"/>
      <c r="AJ23" s="8"/>
      <c r="AK23" s="8"/>
    </row>
    <row r="24" spans="1:40">
      <c r="A24" s="29" t="s">
        <v>401</v>
      </c>
      <c r="B24" s="30">
        <v>2.5999999999999999E-2</v>
      </c>
      <c r="C24" s="31">
        <v>1.9E-2</v>
      </c>
      <c r="D24" s="27">
        <v>0.01</v>
      </c>
      <c r="E24" s="28">
        <v>0</v>
      </c>
      <c r="F24" s="30">
        <v>1.4999999999999999E-2</v>
      </c>
      <c r="G24" s="32">
        <v>1.0999999999999999E-2</v>
      </c>
      <c r="H24" s="28">
        <v>0</v>
      </c>
      <c r="I24" s="33">
        <v>5.0000000000000001E-3</v>
      </c>
      <c r="J24" s="22">
        <v>0</v>
      </c>
      <c r="K24" s="34">
        <v>5.099999999999999E-2</v>
      </c>
      <c r="L24" s="35">
        <v>4.6999999999999993E-2</v>
      </c>
      <c r="M24" s="35">
        <v>3.5999999999999997E-2</v>
      </c>
      <c r="N24" s="35">
        <v>2.9000000000000001E-2</v>
      </c>
      <c r="O24" s="35">
        <v>4.5999999999999992E-2</v>
      </c>
      <c r="P24" s="35">
        <v>4.3999999999999997E-2</v>
      </c>
      <c r="Q24" s="35">
        <v>4.1999999999999996E-2</v>
      </c>
      <c r="R24" s="35">
        <v>3.9999999999999994E-2</v>
      </c>
      <c r="S24" s="35">
        <v>3.9E-2</v>
      </c>
      <c r="T24" s="35">
        <v>3.4999999999999996E-2</v>
      </c>
      <c r="U24" s="35">
        <v>3.5000000000000003E-2</v>
      </c>
      <c r="V24" s="35">
        <v>3.1E-2</v>
      </c>
      <c r="W24" s="35">
        <v>3.1E-2</v>
      </c>
      <c r="X24" s="35">
        <v>3.0000000000000002E-2</v>
      </c>
      <c r="Y24" s="35">
        <v>2.4E-2</v>
      </c>
      <c r="Z24" s="35">
        <v>2.5999999999999999E-2</v>
      </c>
      <c r="AA24" s="35">
        <v>0.02</v>
      </c>
      <c r="AB24" s="36">
        <v>1.4999999999999999E-2</v>
      </c>
      <c r="AC24" s="8"/>
      <c r="AD24" s="29" t="s">
        <v>401</v>
      </c>
      <c r="AE24" s="83">
        <v>9.8000000000000004E-2</v>
      </c>
      <c r="AF24" s="76">
        <v>0.106</v>
      </c>
      <c r="AG24" s="76">
        <v>0.13800000000000001</v>
      </c>
      <c r="AH24" s="77">
        <v>0.17199999999999999</v>
      </c>
      <c r="AI24" s="8"/>
      <c r="AJ24" s="8"/>
      <c r="AK24" s="8"/>
    </row>
    <row r="25" spans="1:40" ht="13.8" thickBot="1">
      <c r="A25" s="37" t="s">
        <v>402</v>
      </c>
      <c r="B25" s="38">
        <v>2.5999999999999999E-2</v>
      </c>
      <c r="C25" s="39">
        <v>1.9E-2</v>
      </c>
      <c r="D25" s="40">
        <v>0.01</v>
      </c>
      <c r="E25" s="43">
        <v>0</v>
      </c>
      <c r="F25" s="41">
        <v>1.4999999999999999E-2</v>
      </c>
      <c r="G25" s="42">
        <v>1.0999999999999999E-2</v>
      </c>
      <c r="H25" s="43">
        <v>0</v>
      </c>
      <c r="I25" s="44">
        <v>5.0000000000000001E-3</v>
      </c>
      <c r="J25" s="45">
        <v>0</v>
      </c>
      <c r="K25" s="46">
        <v>5.099999999999999E-2</v>
      </c>
      <c r="L25" s="47">
        <v>4.6999999999999993E-2</v>
      </c>
      <c r="M25" s="47">
        <v>3.5999999999999997E-2</v>
      </c>
      <c r="N25" s="47">
        <v>2.9000000000000001E-2</v>
      </c>
      <c r="O25" s="47">
        <v>4.5999999999999992E-2</v>
      </c>
      <c r="P25" s="47">
        <v>4.3999999999999997E-2</v>
      </c>
      <c r="Q25" s="47">
        <v>4.1999999999999996E-2</v>
      </c>
      <c r="R25" s="47">
        <v>3.9999999999999994E-2</v>
      </c>
      <c r="S25" s="47">
        <v>3.9E-2</v>
      </c>
      <c r="T25" s="47">
        <v>3.4999999999999996E-2</v>
      </c>
      <c r="U25" s="47">
        <v>3.5000000000000003E-2</v>
      </c>
      <c r="V25" s="47">
        <v>3.1E-2</v>
      </c>
      <c r="W25" s="47">
        <v>3.1E-2</v>
      </c>
      <c r="X25" s="47">
        <v>3.0000000000000002E-2</v>
      </c>
      <c r="Y25" s="47">
        <v>2.4E-2</v>
      </c>
      <c r="Z25" s="47">
        <v>2.5999999999999999E-2</v>
      </c>
      <c r="AA25" s="47">
        <v>0.02</v>
      </c>
      <c r="AB25" s="48">
        <v>1.4999999999999999E-2</v>
      </c>
      <c r="AC25" s="8"/>
      <c r="AD25" s="37" t="s">
        <v>402</v>
      </c>
      <c r="AE25" s="84">
        <v>9.8000000000000004E-2</v>
      </c>
      <c r="AF25" s="78">
        <v>0.106</v>
      </c>
      <c r="AG25" s="78">
        <v>0.13800000000000001</v>
      </c>
      <c r="AH25" s="79">
        <v>0.17199999999999999</v>
      </c>
      <c r="AI25" s="8"/>
      <c r="AJ25" s="8"/>
      <c r="AK25" s="8"/>
    </row>
    <row r="26" spans="1:40">
      <c r="A26" s="50" t="s">
        <v>52</v>
      </c>
      <c r="B26" s="51">
        <v>0.13700000000000001</v>
      </c>
      <c r="C26" s="52">
        <v>0.1</v>
      </c>
      <c r="D26" s="53">
        <v>5.5E-2</v>
      </c>
      <c r="E26" s="55">
        <v>0</v>
      </c>
      <c r="F26" s="51">
        <v>6.3E-2</v>
      </c>
      <c r="G26" s="54">
        <v>4.2000000000000003E-2</v>
      </c>
      <c r="H26" s="55">
        <v>0</v>
      </c>
      <c r="I26" s="56">
        <v>2.4E-2</v>
      </c>
      <c r="J26" s="55">
        <v>0</v>
      </c>
      <c r="K26" s="57">
        <v>0.245</v>
      </c>
      <c r="L26" s="58">
        <v>0.224</v>
      </c>
      <c r="M26" s="58">
        <v>0.182</v>
      </c>
      <c r="N26" s="58">
        <v>0.14499999999999999</v>
      </c>
      <c r="O26" s="58">
        <v>0.221</v>
      </c>
      <c r="P26" s="58">
        <v>0.20799999999999999</v>
      </c>
      <c r="Q26" s="58">
        <v>0.2</v>
      </c>
      <c r="R26" s="58">
        <v>0.187</v>
      </c>
      <c r="S26" s="58">
        <v>0.184</v>
      </c>
      <c r="T26" s="58">
        <v>0.16300000000000001</v>
      </c>
      <c r="U26" s="58">
        <v>0.16299999999999998</v>
      </c>
      <c r="V26" s="58">
        <v>0.158</v>
      </c>
      <c r="W26" s="58">
        <v>0.14199999999999999</v>
      </c>
      <c r="X26" s="58">
        <v>0.13899999999999998</v>
      </c>
      <c r="Y26" s="58">
        <v>0.12100000000000001</v>
      </c>
      <c r="Z26" s="58">
        <v>0.11800000000000001</v>
      </c>
      <c r="AA26" s="58">
        <v>0.1</v>
      </c>
      <c r="AB26" s="59">
        <v>7.5999999999999998E-2</v>
      </c>
      <c r="AC26" s="8"/>
      <c r="AD26" s="50" t="s">
        <v>52</v>
      </c>
      <c r="AE26" s="83">
        <v>9.7000000000000003E-2</v>
      </c>
      <c r="AF26" s="76">
        <v>0.107</v>
      </c>
      <c r="AG26" s="76">
        <v>0.13100000000000001</v>
      </c>
      <c r="AH26" s="77">
        <v>0.16500000000000001</v>
      </c>
      <c r="AI26" s="8"/>
      <c r="AJ26" s="8"/>
      <c r="AK26" s="8"/>
    </row>
    <row r="27" spans="1:40" ht="13.8" thickBot="1">
      <c r="A27" s="37" t="s">
        <v>403</v>
      </c>
      <c r="B27" s="38">
        <v>5.8999999999999997E-2</v>
      </c>
      <c r="C27" s="39">
        <v>4.2999999999999997E-2</v>
      </c>
      <c r="D27" s="40">
        <v>2.3E-2</v>
      </c>
      <c r="E27" s="49">
        <v>0</v>
      </c>
      <c r="F27" s="38">
        <v>1.2E-2</v>
      </c>
      <c r="G27" s="60">
        <v>0.01</v>
      </c>
      <c r="H27" s="49">
        <v>0</v>
      </c>
      <c r="I27" s="61">
        <v>1.0999999999999999E-2</v>
      </c>
      <c r="J27" s="49">
        <v>0</v>
      </c>
      <c r="K27" s="46">
        <v>9.1999999999999985E-2</v>
      </c>
      <c r="L27" s="47">
        <v>8.9999999999999983E-2</v>
      </c>
      <c r="M27" s="47">
        <v>7.9999999999999988E-2</v>
      </c>
      <c r="N27" s="47">
        <v>6.3999999999999987E-2</v>
      </c>
      <c r="O27" s="47">
        <v>8.0999999999999989E-2</v>
      </c>
      <c r="P27" s="47">
        <v>7.5999999999999984E-2</v>
      </c>
      <c r="Q27" s="47">
        <v>7.8999999999999987E-2</v>
      </c>
      <c r="R27" s="47">
        <v>7.3999999999999996E-2</v>
      </c>
      <c r="S27" s="47">
        <v>6.4999999999999988E-2</v>
      </c>
      <c r="T27" s="47">
        <v>6.3E-2</v>
      </c>
      <c r="U27" s="47">
        <v>5.6000000000000001E-2</v>
      </c>
      <c r="V27" s="47">
        <v>6.8999999999999992E-2</v>
      </c>
      <c r="W27" s="47">
        <v>5.3999999999999999E-2</v>
      </c>
      <c r="X27" s="47">
        <v>4.5000000000000005E-2</v>
      </c>
      <c r="Y27" s="47">
        <v>5.2999999999999999E-2</v>
      </c>
      <c r="Z27" s="47">
        <v>4.3000000000000003E-2</v>
      </c>
      <c r="AA27" s="47">
        <v>4.4000000000000004E-2</v>
      </c>
      <c r="AB27" s="48">
        <v>3.3000000000000002E-2</v>
      </c>
      <c r="AC27" s="8"/>
      <c r="AD27" s="37" t="s">
        <v>403</v>
      </c>
      <c r="AE27" s="84">
        <v>0.11899999999999999</v>
      </c>
      <c r="AF27" s="78">
        <v>0.122</v>
      </c>
      <c r="AG27" s="78">
        <v>0.13700000000000001</v>
      </c>
      <c r="AH27" s="79">
        <v>0.17100000000000001</v>
      </c>
      <c r="AI27" s="8"/>
      <c r="AJ27" s="8"/>
      <c r="AK27" s="8"/>
    </row>
    <row r="28" spans="1:40">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row>
    <row r="29" spans="1:40">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M29" s="8"/>
      <c r="AN29" s="8"/>
    </row>
    <row r="30" spans="1:40">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M30" s="8"/>
      <c r="AN30" s="8"/>
    </row>
    <row r="31" spans="1:40">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M31" s="8"/>
      <c r="AN31" s="8"/>
    </row>
    <row r="32" spans="1:40">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M32" s="8"/>
      <c r="AN32" s="8"/>
    </row>
    <row r="33" spans="11:40">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M33" s="8"/>
      <c r="AN33" s="8"/>
    </row>
    <row r="34" spans="11:40">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M34" s="8"/>
      <c r="AN34" s="8"/>
    </row>
    <row r="35" spans="11:40">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M35" s="8"/>
      <c r="AN35" s="8"/>
    </row>
    <row r="36" spans="11:40">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M36" s="8"/>
      <c r="AN36" s="8"/>
    </row>
    <row r="37" spans="11:40">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M37" s="8"/>
      <c r="AN37" s="8"/>
    </row>
    <row r="38" spans="1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1:40">
      <c r="AD40" s="8"/>
      <c r="AE40" s="8"/>
      <c r="AF40" s="8"/>
      <c r="AG40" s="8"/>
      <c r="AH40" s="8"/>
    </row>
    <row r="41" spans="11:40">
      <c r="AD41" s="8"/>
      <c r="AE41" s="8"/>
      <c r="AF41" s="8"/>
      <c r="AG41" s="8"/>
      <c r="AH41" s="8"/>
    </row>
  </sheetData>
  <sheetProtection algorithmName="SHA-512" hashValue="bQ+W+0HR1v6M6oXZjieUnbpDYzXRMe3X/7U0QafiLj7o2fOO2R5yP1APg9mkWPFZk74ixjkq7IGdSOYTla4crw==" saltValue="qMlWSnikUbS381oeBJHB/Q==" spinCount="100000" sheet="1" objects="1" scenarios="1"/>
  <mergeCells count="10">
    <mergeCell ref="AE2:AH3"/>
    <mergeCell ref="AD2:AD4"/>
    <mergeCell ref="A2:A4"/>
    <mergeCell ref="F2:H2"/>
    <mergeCell ref="I2:J3"/>
    <mergeCell ref="K2:AB2"/>
    <mergeCell ref="F3:H3"/>
    <mergeCell ref="K3:AB3"/>
    <mergeCell ref="B2:E2"/>
    <mergeCell ref="B3:E3"/>
  </mergeCells>
  <phoneticPr fontId="8"/>
  <pageMargins left="0.70866141732283472" right="0.70866141732283472" top="0.74803149606299213" bottom="0.74803149606299213" header="0.31496062992125984" footer="0.31496062992125984"/>
  <pageSetup paperSize="9" scale="9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AD7" sqref="AD7"/>
    </sheetView>
  </sheetViews>
  <sheetFormatPr defaultRowHeight="13.2"/>
  <cols>
    <col min="1" max="1" width="16.77734375" customWidth="1"/>
    <col min="3" max="3" width="14.44140625" style="7" customWidth="1"/>
    <col min="4" max="4" width="14.44140625" style="7" bestFit="1" customWidth="1"/>
  </cols>
  <sheetData>
    <row r="1" spans="1:4" ht="13.8" thickBot="1">
      <c r="A1" s="6" t="s">
        <v>404</v>
      </c>
      <c r="C1" s="6" t="s">
        <v>405</v>
      </c>
    </row>
    <row r="2" spans="1:4" ht="13.8" thickBot="1">
      <c r="A2" s="62" t="s">
        <v>45</v>
      </c>
      <c r="C2" s="62" t="s">
        <v>45</v>
      </c>
      <c r="D2" s="63" t="s">
        <v>406</v>
      </c>
    </row>
    <row r="3" spans="1:4">
      <c r="A3" s="70" t="s">
        <v>407</v>
      </c>
      <c r="C3" s="64" t="s">
        <v>407</v>
      </c>
      <c r="D3" s="65" t="s">
        <v>408</v>
      </c>
    </row>
    <row r="4" spans="1:4">
      <c r="A4" s="66" t="s">
        <v>409</v>
      </c>
      <c r="C4" s="66" t="s">
        <v>407</v>
      </c>
      <c r="D4" s="67" t="s">
        <v>410</v>
      </c>
    </row>
    <row r="5" spans="1:4">
      <c r="A5" s="66" t="s">
        <v>411</v>
      </c>
      <c r="C5" s="66" t="s">
        <v>407</v>
      </c>
      <c r="D5" s="67" t="s">
        <v>412</v>
      </c>
    </row>
    <row r="6" spans="1:4">
      <c r="A6" s="66" t="s">
        <v>413</v>
      </c>
      <c r="C6" s="66" t="s">
        <v>407</v>
      </c>
      <c r="D6" s="67" t="s">
        <v>414</v>
      </c>
    </row>
    <row r="7" spans="1:4">
      <c r="A7" s="66" t="s">
        <v>415</v>
      </c>
      <c r="C7" s="66" t="s">
        <v>407</v>
      </c>
      <c r="D7" s="67" t="s">
        <v>416</v>
      </c>
    </row>
    <row r="8" spans="1:4">
      <c r="A8" s="66" t="s">
        <v>417</v>
      </c>
      <c r="C8" s="66" t="s">
        <v>407</v>
      </c>
      <c r="D8" s="67" t="s">
        <v>418</v>
      </c>
    </row>
    <row r="9" spans="1:4">
      <c r="A9" s="66" t="s">
        <v>419</v>
      </c>
      <c r="C9" s="66" t="s">
        <v>407</v>
      </c>
      <c r="D9" s="67" t="s">
        <v>420</v>
      </c>
    </row>
    <row r="10" spans="1:4">
      <c r="A10" s="66" t="s">
        <v>421</v>
      </c>
      <c r="C10" s="66" t="s">
        <v>407</v>
      </c>
      <c r="D10" s="67" t="s">
        <v>422</v>
      </c>
    </row>
    <row r="11" spans="1:4">
      <c r="A11" s="66" t="s">
        <v>423</v>
      </c>
      <c r="C11" s="66" t="s">
        <v>407</v>
      </c>
      <c r="D11" s="67" t="s">
        <v>424</v>
      </c>
    </row>
    <row r="12" spans="1:4">
      <c r="A12" s="66" t="s">
        <v>425</v>
      </c>
      <c r="C12" s="66" t="s">
        <v>407</v>
      </c>
      <c r="D12" s="67" t="s">
        <v>426</v>
      </c>
    </row>
    <row r="13" spans="1:4">
      <c r="A13" s="66" t="s">
        <v>427</v>
      </c>
      <c r="C13" s="66" t="s">
        <v>407</v>
      </c>
      <c r="D13" s="67" t="s">
        <v>428</v>
      </c>
    </row>
    <row r="14" spans="1:4">
      <c r="A14" s="66" t="s">
        <v>55</v>
      </c>
      <c r="C14" s="66" t="s">
        <v>407</v>
      </c>
      <c r="D14" s="67" t="s">
        <v>429</v>
      </c>
    </row>
    <row r="15" spans="1:4">
      <c r="A15" s="66" t="s">
        <v>48</v>
      </c>
      <c r="C15" s="66" t="s">
        <v>407</v>
      </c>
      <c r="D15" s="67" t="s">
        <v>430</v>
      </c>
    </row>
    <row r="16" spans="1:4">
      <c r="A16" s="66" t="s">
        <v>431</v>
      </c>
      <c r="C16" s="66" t="s">
        <v>407</v>
      </c>
      <c r="D16" s="67" t="s">
        <v>432</v>
      </c>
    </row>
    <row r="17" spans="1:4">
      <c r="A17" s="66" t="s">
        <v>433</v>
      </c>
      <c r="C17" s="66" t="s">
        <v>407</v>
      </c>
      <c r="D17" s="67" t="s">
        <v>434</v>
      </c>
    </row>
    <row r="18" spans="1:4">
      <c r="A18" s="66" t="s">
        <v>435</v>
      </c>
      <c r="C18" s="66" t="s">
        <v>407</v>
      </c>
      <c r="D18" s="67" t="s">
        <v>436</v>
      </c>
    </row>
    <row r="19" spans="1:4">
      <c r="A19" s="66" t="s">
        <v>437</v>
      </c>
      <c r="C19" s="66" t="s">
        <v>407</v>
      </c>
      <c r="D19" s="67" t="s">
        <v>438</v>
      </c>
    </row>
    <row r="20" spans="1:4">
      <c r="A20" s="66" t="s">
        <v>439</v>
      </c>
      <c r="C20" s="66" t="s">
        <v>407</v>
      </c>
      <c r="D20" s="67" t="s">
        <v>440</v>
      </c>
    </row>
    <row r="21" spans="1:4">
      <c r="A21" s="66" t="s">
        <v>441</v>
      </c>
      <c r="C21" s="66" t="s">
        <v>407</v>
      </c>
      <c r="D21" s="67" t="s">
        <v>442</v>
      </c>
    </row>
    <row r="22" spans="1:4">
      <c r="A22" s="66" t="s">
        <v>443</v>
      </c>
      <c r="C22" s="66" t="s">
        <v>407</v>
      </c>
      <c r="D22" s="67" t="s">
        <v>444</v>
      </c>
    </row>
    <row r="23" spans="1:4">
      <c r="A23" s="66" t="s">
        <v>445</v>
      </c>
      <c r="C23" s="66" t="s">
        <v>407</v>
      </c>
      <c r="D23" s="67" t="s">
        <v>446</v>
      </c>
    </row>
    <row r="24" spans="1:4">
      <c r="A24" s="66" t="s">
        <v>447</v>
      </c>
      <c r="C24" s="66" t="s">
        <v>407</v>
      </c>
      <c r="D24" s="67" t="s">
        <v>448</v>
      </c>
    </row>
    <row r="25" spans="1:4">
      <c r="A25" s="66" t="s">
        <v>449</v>
      </c>
      <c r="C25" s="66" t="s">
        <v>407</v>
      </c>
      <c r="D25" s="67" t="s">
        <v>450</v>
      </c>
    </row>
    <row r="26" spans="1:4">
      <c r="A26" s="66" t="s">
        <v>451</v>
      </c>
      <c r="C26" s="66" t="s">
        <v>407</v>
      </c>
      <c r="D26" s="67" t="s">
        <v>452</v>
      </c>
    </row>
    <row r="27" spans="1:4">
      <c r="A27" s="66" t="s">
        <v>453</v>
      </c>
      <c r="C27" s="66" t="s">
        <v>407</v>
      </c>
      <c r="D27" s="67" t="s">
        <v>454</v>
      </c>
    </row>
    <row r="28" spans="1:4">
      <c r="A28" s="66" t="s">
        <v>455</v>
      </c>
      <c r="C28" s="66" t="s">
        <v>407</v>
      </c>
      <c r="D28" s="67" t="s">
        <v>456</v>
      </c>
    </row>
    <row r="29" spans="1:4">
      <c r="A29" s="66" t="s">
        <v>457</v>
      </c>
      <c r="C29" s="66" t="s">
        <v>407</v>
      </c>
      <c r="D29" s="67" t="s">
        <v>458</v>
      </c>
    </row>
    <row r="30" spans="1:4">
      <c r="A30" s="66" t="s">
        <v>459</v>
      </c>
      <c r="C30" s="66" t="s">
        <v>407</v>
      </c>
      <c r="D30" s="67" t="s">
        <v>460</v>
      </c>
    </row>
    <row r="31" spans="1:4">
      <c r="A31" s="66" t="s">
        <v>461</v>
      </c>
      <c r="C31" s="66" t="s">
        <v>407</v>
      </c>
      <c r="D31" s="67" t="s">
        <v>462</v>
      </c>
    </row>
    <row r="32" spans="1:4">
      <c r="A32" s="66" t="s">
        <v>463</v>
      </c>
      <c r="C32" s="66" t="s">
        <v>407</v>
      </c>
      <c r="D32" s="67" t="s">
        <v>464</v>
      </c>
    </row>
    <row r="33" spans="1:4">
      <c r="A33" s="66" t="s">
        <v>465</v>
      </c>
      <c r="C33" s="66" t="s">
        <v>407</v>
      </c>
      <c r="D33" s="67" t="s">
        <v>466</v>
      </c>
    </row>
    <row r="34" spans="1:4">
      <c r="A34" s="66" t="s">
        <v>467</v>
      </c>
      <c r="C34" s="66" t="s">
        <v>407</v>
      </c>
      <c r="D34" s="67" t="s">
        <v>468</v>
      </c>
    </row>
    <row r="35" spans="1:4">
      <c r="A35" s="66" t="s">
        <v>469</v>
      </c>
      <c r="C35" s="66" t="s">
        <v>407</v>
      </c>
      <c r="D35" s="67" t="s">
        <v>470</v>
      </c>
    </row>
    <row r="36" spans="1:4">
      <c r="A36" s="66" t="s">
        <v>471</v>
      </c>
      <c r="C36" s="66" t="s">
        <v>407</v>
      </c>
      <c r="D36" s="67" t="s">
        <v>472</v>
      </c>
    </row>
    <row r="37" spans="1:4">
      <c r="A37" s="66" t="s">
        <v>473</v>
      </c>
      <c r="C37" s="66" t="s">
        <v>407</v>
      </c>
      <c r="D37" s="67" t="s">
        <v>474</v>
      </c>
    </row>
    <row r="38" spans="1:4">
      <c r="A38" s="66" t="s">
        <v>475</v>
      </c>
      <c r="C38" s="66" t="s">
        <v>407</v>
      </c>
      <c r="D38" s="67" t="s">
        <v>476</v>
      </c>
    </row>
    <row r="39" spans="1:4">
      <c r="A39" s="66" t="s">
        <v>477</v>
      </c>
      <c r="C39" s="66" t="s">
        <v>407</v>
      </c>
      <c r="D39" s="67" t="s">
        <v>478</v>
      </c>
    </row>
    <row r="40" spans="1:4">
      <c r="A40" s="66" t="s">
        <v>479</v>
      </c>
      <c r="C40" s="66" t="s">
        <v>407</v>
      </c>
      <c r="D40" s="67" t="s">
        <v>480</v>
      </c>
    </row>
    <row r="41" spans="1:4">
      <c r="A41" s="66" t="s">
        <v>481</v>
      </c>
      <c r="C41" s="66" t="s">
        <v>407</v>
      </c>
      <c r="D41" s="67" t="s">
        <v>482</v>
      </c>
    </row>
    <row r="42" spans="1:4">
      <c r="A42" s="66" t="s">
        <v>483</v>
      </c>
      <c r="C42" s="66" t="s">
        <v>407</v>
      </c>
      <c r="D42" s="67" t="s">
        <v>484</v>
      </c>
    </row>
    <row r="43" spans="1:4">
      <c r="A43" s="66" t="s">
        <v>485</v>
      </c>
      <c r="C43" s="66" t="s">
        <v>407</v>
      </c>
      <c r="D43" s="67" t="s">
        <v>486</v>
      </c>
    </row>
    <row r="44" spans="1:4">
      <c r="A44" s="66" t="s">
        <v>487</v>
      </c>
      <c r="C44" s="66" t="s">
        <v>407</v>
      </c>
      <c r="D44" s="67" t="s">
        <v>488</v>
      </c>
    </row>
    <row r="45" spans="1:4">
      <c r="A45" s="66" t="s">
        <v>489</v>
      </c>
      <c r="C45" s="66" t="s">
        <v>407</v>
      </c>
      <c r="D45" s="67" t="s">
        <v>490</v>
      </c>
    </row>
    <row r="46" spans="1:4">
      <c r="A46" s="66" t="s">
        <v>491</v>
      </c>
      <c r="C46" s="66" t="s">
        <v>407</v>
      </c>
      <c r="D46" s="67" t="s">
        <v>492</v>
      </c>
    </row>
    <row r="47" spans="1:4">
      <c r="A47" s="66" t="s">
        <v>493</v>
      </c>
      <c r="C47" s="66" t="s">
        <v>407</v>
      </c>
      <c r="D47" s="67" t="s">
        <v>494</v>
      </c>
    </row>
    <row r="48" spans="1:4">
      <c r="A48" s="66" t="s">
        <v>495</v>
      </c>
      <c r="C48" s="66" t="s">
        <v>407</v>
      </c>
      <c r="D48" s="67" t="s">
        <v>496</v>
      </c>
    </row>
    <row r="49" spans="1:4" ht="13.8" thickBot="1">
      <c r="A49" s="68" t="s">
        <v>497</v>
      </c>
      <c r="C49" s="66" t="s">
        <v>407</v>
      </c>
      <c r="D49" s="67" t="s">
        <v>498</v>
      </c>
    </row>
    <row r="50" spans="1:4">
      <c r="C50" s="66" t="s">
        <v>407</v>
      </c>
      <c r="D50" s="67" t="s">
        <v>499</v>
      </c>
    </row>
    <row r="51" spans="1:4">
      <c r="C51" s="66" t="s">
        <v>407</v>
      </c>
      <c r="D51" s="67" t="s">
        <v>500</v>
      </c>
    </row>
    <row r="52" spans="1:4">
      <c r="C52" s="66" t="s">
        <v>407</v>
      </c>
      <c r="D52" s="67" t="s">
        <v>501</v>
      </c>
    </row>
    <row r="53" spans="1:4">
      <c r="C53" s="66" t="s">
        <v>407</v>
      </c>
      <c r="D53" s="67" t="s">
        <v>502</v>
      </c>
    </row>
    <row r="54" spans="1:4">
      <c r="C54" s="66" t="s">
        <v>407</v>
      </c>
      <c r="D54" s="67" t="s">
        <v>503</v>
      </c>
    </row>
    <row r="55" spans="1:4">
      <c r="C55" s="66" t="s">
        <v>407</v>
      </c>
      <c r="D55" s="67" t="s">
        <v>504</v>
      </c>
    </row>
    <row r="56" spans="1:4">
      <c r="C56" s="66" t="s">
        <v>407</v>
      </c>
      <c r="D56" s="67" t="s">
        <v>505</v>
      </c>
    </row>
    <row r="57" spans="1:4">
      <c r="C57" s="66" t="s">
        <v>407</v>
      </c>
      <c r="D57" s="67" t="s">
        <v>506</v>
      </c>
    </row>
    <row r="58" spans="1:4">
      <c r="C58" s="66" t="s">
        <v>407</v>
      </c>
      <c r="D58" s="67" t="s">
        <v>507</v>
      </c>
    </row>
    <row r="59" spans="1:4">
      <c r="C59" s="66" t="s">
        <v>407</v>
      </c>
      <c r="D59" s="67" t="s">
        <v>508</v>
      </c>
    </row>
    <row r="60" spans="1:4">
      <c r="C60" s="66" t="s">
        <v>407</v>
      </c>
      <c r="D60" s="67" t="s">
        <v>509</v>
      </c>
    </row>
    <row r="61" spans="1:4">
      <c r="C61" s="66" t="s">
        <v>407</v>
      </c>
      <c r="D61" s="67" t="s">
        <v>510</v>
      </c>
    </row>
    <row r="62" spans="1:4">
      <c r="C62" s="66" t="s">
        <v>407</v>
      </c>
      <c r="D62" s="67" t="s">
        <v>511</v>
      </c>
    </row>
    <row r="63" spans="1:4">
      <c r="C63" s="66" t="s">
        <v>407</v>
      </c>
      <c r="D63" s="67" t="s">
        <v>512</v>
      </c>
    </row>
    <row r="64" spans="1:4">
      <c r="C64" s="66" t="s">
        <v>407</v>
      </c>
      <c r="D64" s="67" t="s">
        <v>513</v>
      </c>
    </row>
    <row r="65" spans="3:4">
      <c r="C65" s="66" t="s">
        <v>407</v>
      </c>
      <c r="D65" s="67" t="s">
        <v>514</v>
      </c>
    </row>
    <row r="66" spans="3:4">
      <c r="C66" s="66" t="s">
        <v>407</v>
      </c>
      <c r="D66" s="67" t="s">
        <v>515</v>
      </c>
    </row>
    <row r="67" spans="3:4">
      <c r="C67" s="66" t="s">
        <v>407</v>
      </c>
      <c r="D67" s="67" t="s">
        <v>516</v>
      </c>
    </row>
    <row r="68" spans="3:4">
      <c r="C68" s="66" t="s">
        <v>407</v>
      </c>
      <c r="D68" s="67" t="s">
        <v>517</v>
      </c>
    </row>
    <row r="69" spans="3:4">
      <c r="C69" s="66" t="s">
        <v>407</v>
      </c>
      <c r="D69" s="67" t="s">
        <v>518</v>
      </c>
    </row>
    <row r="70" spans="3:4">
      <c r="C70" s="66" t="s">
        <v>407</v>
      </c>
      <c r="D70" s="67" t="s">
        <v>519</v>
      </c>
    </row>
    <row r="71" spans="3:4">
      <c r="C71" s="66" t="s">
        <v>407</v>
      </c>
      <c r="D71" s="67" t="s">
        <v>520</v>
      </c>
    </row>
    <row r="72" spans="3:4">
      <c r="C72" s="66" t="s">
        <v>407</v>
      </c>
      <c r="D72" s="67" t="s">
        <v>521</v>
      </c>
    </row>
    <row r="73" spans="3:4">
      <c r="C73" s="66" t="s">
        <v>407</v>
      </c>
      <c r="D73" s="67" t="s">
        <v>522</v>
      </c>
    </row>
    <row r="74" spans="3:4">
      <c r="C74" s="66" t="s">
        <v>407</v>
      </c>
      <c r="D74" s="67" t="s">
        <v>523</v>
      </c>
    </row>
    <row r="75" spans="3:4">
      <c r="C75" s="66" t="s">
        <v>407</v>
      </c>
      <c r="D75" s="67" t="s">
        <v>524</v>
      </c>
    </row>
    <row r="76" spans="3:4">
      <c r="C76" s="66" t="s">
        <v>407</v>
      </c>
      <c r="D76" s="67" t="s">
        <v>525</v>
      </c>
    </row>
    <row r="77" spans="3:4">
      <c r="C77" s="66" t="s">
        <v>407</v>
      </c>
      <c r="D77" s="67" t="s">
        <v>526</v>
      </c>
    </row>
    <row r="78" spans="3:4">
      <c r="C78" s="66" t="s">
        <v>407</v>
      </c>
      <c r="D78" s="67" t="s">
        <v>527</v>
      </c>
    </row>
    <row r="79" spans="3:4">
      <c r="C79" s="66" t="s">
        <v>407</v>
      </c>
      <c r="D79" s="67" t="s">
        <v>528</v>
      </c>
    </row>
    <row r="80" spans="3:4">
      <c r="C80" s="66" t="s">
        <v>407</v>
      </c>
      <c r="D80" s="67" t="s">
        <v>529</v>
      </c>
    </row>
    <row r="81" spans="3:4">
      <c r="C81" s="66" t="s">
        <v>407</v>
      </c>
      <c r="D81" s="67" t="s">
        <v>530</v>
      </c>
    </row>
    <row r="82" spans="3:4">
      <c r="C82" s="66" t="s">
        <v>407</v>
      </c>
      <c r="D82" s="67" t="s">
        <v>531</v>
      </c>
    </row>
    <row r="83" spans="3:4">
      <c r="C83" s="66" t="s">
        <v>407</v>
      </c>
      <c r="D83" s="67" t="s">
        <v>532</v>
      </c>
    </row>
    <row r="84" spans="3:4">
      <c r="C84" s="66" t="s">
        <v>407</v>
      </c>
      <c r="D84" s="67" t="s">
        <v>533</v>
      </c>
    </row>
    <row r="85" spans="3:4">
      <c r="C85" s="66" t="s">
        <v>407</v>
      </c>
      <c r="D85" s="67" t="s">
        <v>534</v>
      </c>
    </row>
    <row r="86" spans="3:4">
      <c r="C86" s="66" t="s">
        <v>407</v>
      </c>
      <c r="D86" s="67" t="s">
        <v>535</v>
      </c>
    </row>
    <row r="87" spans="3:4">
      <c r="C87" s="66" t="s">
        <v>407</v>
      </c>
      <c r="D87" s="67" t="s">
        <v>536</v>
      </c>
    </row>
    <row r="88" spans="3:4">
      <c r="C88" s="66" t="s">
        <v>407</v>
      </c>
      <c r="D88" s="67" t="s">
        <v>537</v>
      </c>
    </row>
    <row r="89" spans="3:4">
      <c r="C89" s="66" t="s">
        <v>407</v>
      </c>
      <c r="D89" s="67" t="s">
        <v>538</v>
      </c>
    </row>
    <row r="90" spans="3:4">
      <c r="C90" s="66" t="s">
        <v>407</v>
      </c>
      <c r="D90" s="67" t="s">
        <v>539</v>
      </c>
    </row>
    <row r="91" spans="3:4">
      <c r="C91" s="66" t="s">
        <v>407</v>
      </c>
      <c r="D91" s="67" t="s">
        <v>540</v>
      </c>
    </row>
    <row r="92" spans="3:4">
      <c r="C92" s="66" t="s">
        <v>407</v>
      </c>
      <c r="D92" s="67" t="s">
        <v>541</v>
      </c>
    </row>
    <row r="93" spans="3:4">
      <c r="C93" s="66" t="s">
        <v>407</v>
      </c>
      <c r="D93" s="67" t="s">
        <v>542</v>
      </c>
    </row>
    <row r="94" spans="3:4">
      <c r="C94" s="66" t="s">
        <v>407</v>
      </c>
      <c r="D94" s="67" t="s">
        <v>543</v>
      </c>
    </row>
    <row r="95" spans="3:4">
      <c r="C95" s="66" t="s">
        <v>407</v>
      </c>
      <c r="D95" s="67" t="s">
        <v>544</v>
      </c>
    </row>
    <row r="96" spans="3:4">
      <c r="C96" s="66" t="s">
        <v>407</v>
      </c>
      <c r="D96" s="67" t="s">
        <v>545</v>
      </c>
    </row>
    <row r="97" spans="3:4">
      <c r="C97" s="66" t="s">
        <v>407</v>
      </c>
      <c r="D97" s="67" t="s">
        <v>546</v>
      </c>
    </row>
    <row r="98" spans="3:4">
      <c r="C98" s="66" t="s">
        <v>407</v>
      </c>
      <c r="D98" s="67" t="s">
        <v>547</v>
      </c>
    </row>
    <row r="99" spans="3:4">
      <c r="C99" s="66" t="s">
        <v>407</v>
      </c>
      <c r="D99" s="67" t="s">
        <v>548</v>
      </c>
    </row>
    <row r="100" spans="3:4">
      <c r="C100" s="66" t="s">
        <v>407</v>
      </c>
      <c r="D100" s="67" t="s">
        <v>549</v>
      </c>
    </row>
    <row r="101" spans="3:4">
      <c r="C101" s="66" t="s">
        <v>407</v>
      </c>
      <c r="D101" s="67" t="s">
        <v>550</v>
      </c>
    </row>
    <row r="102" spans="3:4">
      <c r="C102" s="66" t="s">
        <v>407</v>
      </c>
      <c r="D102" s="67" t="s">
        <v>551</v>
      </c>
    </row>
    <row r="103" spans="3:4">
      <c r="C103" s="66" t="s">
        <v>407</v>
      </c>
      <c r="D103" s="67" t="s">
        <v>552</v>
      </c>
    </row>
    <row r="104" spans="3:4">
      <c r="C104" s="66" t="s">
        <v>407</v>
      </c>
      <c r="D104" s="67" t="s">
        <v>553</v>
      </c>
    </row>
    <row r="105" spans="3:4">
      <c r="C105" s="66" t="s">
        <v>407</v>
      </c>
      <c r="D105" s="67" t="s">
        <v>554</v>
      </c>
    </row>
    <row r="106" spans="3:4">
      <c r="C106" s="66" t="s">
        <v>407</v>
      </c>
      <c r="D106" s="67" t="s">
        <v>555</v>
      </c>
    </row>
    <row r="107" spans="3:4">
      <c r="C107" s="66" t="s">
        <v>407</v>
      </c>
      <c r="D107" s="67" t="s">
        <v>556</v>
      </c>
    </row>
    <row r="108" spans="3:4">
      <c r="C108" s="66" t="s">
        <v>407</v>
      </c>
      <c r="D108" s="67" t="s">
        <v>557</v>
      </c>
    </row>
    <row r="109" spans="3:4">
      <c r="C109" s="66" t="s">
        <v>407</v>
      </c>
      <c r="D109" s="67" t="s">
        <v>558</v>
      </c>
    </row>
    <row r="110" spans="3:4">
      <c r="C110" s="66" t="s">
        <v>407</v>
      </c>
      <c r="D110" s="67" t="s">
        <v>559</v>
      </c>
    </row>
    <row r="111" spans="3:4">
      <c r="C111" s="66" t="s">
        <v>407</v>
      </c>
      <c r="D111" s="67" t="s">
        <v>560</v>
      </c>
    </row>
    <row r="112" spans="3:4">
      <c r="C112" s="66" t="s">
        <v>407</v>
      </c>
      <c r="D112" s="67" t="s">
        <v>561</v>
      </c>
    </row>
    <row r="113" spans="3:4">
      <c r="C113" s="66" t="s">
        <v>407</v>
      </c>
      <c r="D113" s="67" t="s">
        <v>562</v>
      </c>
    </row>
    <row r="114" spans="3:4">
      <c r="C114" s="66" t="s">
        <v>407</v>
      </c>
      <c r="D114" s="67" t="s">
        <v>563</v>
      </c>
    </row>
    <row r="115" spans="3:4">
      <c r="C115" s="66" t="s">
        <v>407</v>
      </c>
      <c r="D115" s="67" t="s">
        <v>564</v>
      </c>
    </row>
    <row r="116" spans="3:4">
      <c r="C116" s="66" t="s">
        <v>407</v>
      </c>
      <c r="D116" s="67" t="s">
        <v>565</v>
      </c>
    </row>
    <row r="117" spans="3:4">
      <c r="C117" s="66" t="s">
        <v>407</v>
      </c>
      <c r="D117" s="67" t="s">
        <v>566</v>
      </c>
    </row>
    <row r="118" spans="3:4">
      <c r="C118" s="66" t="s">
        <v>407</v>
      </c>
      <c r="D118" s="67" t="s">
        <v>567</v>
      </c>
    </row>
    <row r="119" spans="3:4">
      <c r="C119" s="66" t="s">
        <v>407</v>
      </c>
      <c r="D119" s="67" t="s">
        <v>568</v>
      </c>
    </row>
    <row r="120" spans="3:4">
      <c r="C120" s="66" t="s">
        <v>407</v>
      </c>
      <c r="D120" s="67" t="s">
        <v>569</v>
      </c>
    </row>
    <row r="121" spans="3:4">
      <c r="C121" s="66" t="s">
        <v>407</v>
      </c>
      <c r="D121" s="67" t="s">
        <v>570</v>
      </c>
    </row>
    <row r="122" spans="3:4">
      <c r="C122" s="66" t="s">
        <v>407</v>
      </c>
      <c r="D122" s="67" t="s">
        <v>571</v>
      </c>
    </row>
    <row r="123" spans="3:4">
      <c r="C123" s="66" t="s">
        <v>407</v>
      </c>
      <c r="D123" s="67" t="s">
        <v>572</v>
      </c>
    </row>
    <row r="124" spans="3:4">
      <c r="C124" s="66" t="s">
        <v>407</v>
      </c>
      <c r="D124" s="67" t="s">
        <v>573</v>
      </c>
    </row>
    <row r="125" spans="3:4">
      <c r="C125" s="66" t="s">
        <v>407</v>
      </c>
      <c r="D125" s="67" t="s">
        <v>574</v>
      </c>
    </row>
    <row r="126" spans="3:4">
      <c r="C126" s="66" t="s">
        <v>407</v>
      </c>
      <c r="D126" s="67" t="s">
        <v>575</v>
      </c>
    </row>
    <row r="127" spans="3:4">
      <c r="C127" s="66" t="s">
        <v>407</v>
      </c>
      <c r="D127" s="67" t="s">
        <v>576</v>
      </c>
    </row>
    <row r="128" spans="3:4">
      <c r="C128" s="66" t="s">
        <v>407</v>
      </c>
      <c r="D128" s="67" t="s">
        <v>577</v>
      </c>
    </row>
    <row r="129" spans="3:4">
      <c r="C129" s="66" t="s">
        <v>407</v>
      </c>
      <c r="D129" s="67" t="s">
        <v>578</v>
      </c>
    </row>
    <row r="130" spans="3:4">
      <c r="C130" s="66" t="s">
        <v>407</v>
      </c>
      <c r="D130" s="67" t="s">
        <v>579</v>
      </c>
    </row>
    <row r="131" spans="3:4">
      <c r="C131" s="66" t="s">
        <v>407</v>
      </c>
      <c r="D131" s="67" t="s">
        <v>580</v>
      </c>
    </row>
    <row r="132" spans="3:4">
      <c r="C132" s="66" t="s">
        <v>407</v>
      </c>
      <c r="D132" s="67" t="s">
        <v>581</v>
      </c>
    </row>
    <row r="133" spans="3:4">
      <c r="C133" s="66" t="s">
        <v>407</v>
      </c>
      <c r="D133" s="67" t="s">
        <v>582</v>
      </c>
    </row>
    <row r="134" spans="3:4">
      <c r="C134" s="66" t="s">
        <v>407</v>
      </c>
      <c r="D134" s="67" t="s">
        <v>583</v>
      </c>
    </row>
    <row r="135" spans="3:4">
      <c r="C135" s="66" t="s">
        <v>407</v>
      </c>
      <c r="D135" s="67" t="s">
        <v>584</v>
      </c>
    </row>
    <row r="136" spans="3:4">
      <c r="C136" s="66" t="s">
        <v>407</v>
      </c>
      <c r="D136" s="67" t="s">
        <v>585</v>
      </c>
    </row>
    <row r="137" spans="3:4">
      <c r="C137" s="66" t="s">
        <v>407</v>
      </c>
      <c r="D137" s="67" t="s">
        <v>586</v>
      </c>
    </row>
    <row r="138" spans="3:4">
      <c r="C138" s="66" t="s">
        <v>407</v>
      </c>
      <c r="D138" s="67" t="s">
        <v>587</v>
      </c>
    </row>
    <row r="139" spans="3:4">
      <c r="C139" s="66" t="s">
        <v>407</v>
      </c>
      <c r="D139" s="67" t="s">
        <v>588</v>
      </c>
    </row>
    <row r="140" spans="3:4">
      <c r="C140" s="66" t="s">
        <v>407</v>
      </c>
      <c r="D140" s="67" t="s">
        <v>589</v>
      </c>
    </row>
    <row r="141" spans="3:4">
      <c r="C141" s="66" t="s">
        <v>407</v>
      </c>
      <c r="D141" s="67" t="s">
        <v>590</v>
      </c>
    </row>
    <row r="142" spans="3:4">
      <c r="C142" s="66" t="s">
        <v>407</v>
      </c>
      <c r="D142" s="67" t="s">
        <v>591</v>
      </c>
    </row>
    <row r="143" spans="3:4">
      <c r="C143" s="66" t="s">
        <v>407</v>
      </c>
      <c r="D143" s="67" t="s">
        <v>592</v>
      </c>
    </row>
    <row r="144" spans="3:4">
      <c r="C144" s="66" t="s">
        <v>407</v>
      </c>
      <c r="D144" s="67" t="s">
        <v>593</v>
      </c>
    </row>
    <row r="145" spans="3:4">
      <c r="C145" s="66" t="s">
        <v>407</v>
      </c>
      <c r="D145" s="67" t="s">
        <v>594</v>
      </c>
    </row>
    <row r="146" spans="3:4">
      <c r="C146" s="66" t="s">
        <v>407</v>
      </c>
      <c r="D146" s="67" t="s">
        <v>595</v>
      </c>
    </row>
    <row r="147" spans="3:4">
      <c r="C147" s="66" t="s">
        <v>407</v>
      </c>
      <c r="D147" s="67" t="s">
        <v>596</v>
      </c>
    </row>
    <row r="148" spans="3:4">
      <c r="C148" s="66" t="s">
        <v>407</v>
      </c>
      <c r="D148" s="67" t="s">
        <v>597</v>
      </c>
    </row>
    <row r="149" spans="3:4">
      <c r="C149" s="66" t="s">
        <v>407</v>
      </c>
      <c r="D149" s="67" t="s">
        <v>598</v>
      </c>
    </row>
    <row r="150" spans="3:4">
      <c r="C150" s="66" t="s">
        <v>407</v>
      </c>
      <c r="D150" s="67" t="s">
        <v>599</v>
      </c>
    </row>
    <row r="151" spans="3:4">
      <c r="C151" s="66" t="s">
        <v>407</v>
      </c>
      <c r="D151" s="67" t="s">
        <v>600</v>
      </c>
    </row>
    <row r="152" spans="3:4">
      <c r="C152" s="66" t="s">
        <v>407</v>
      </c>
      <c r="D152" s="67" t="s">
        <v>601</v>
      </c>
    </row>
    <row r="153" spans="3:4">
      <c r="C153" s="66" t="s">
        <v>407</v>
      </c>
      <c r="D153" s="67" t="s">
        <v>602</v>
      </c>
    </row>
    <row r="154" spans="3:4">
      <c r="C154" s="66" t="s">
        <v>407</v>
      </c>
      <c r="D154" s="67" t="s">
        <v>603</v>
      </c>
    </row>
    <row r="155" spans="3:4">
      <c r="C155" s="66" t="s">
        <v>407</v>
      </c>
      <c r="D155" s="67" t="s">
        <v>604</v>
      </c>
    </row>
    <row r="156" spans="3:4">
      <c r="C156" s="66" t="s">
        <v>407</v>
      </c>
      <c r="D156" s="67" t="s">
        <v>605</v>
      </c>
    </row>
    <row r="157" spans="3:4">
      <c r="C157" s="66" t="s">
        <v>407</v>
      </c>
      <c r="D157" s="67" t="s">
        <v>606</v>
      </c>
    </row>
    <row r="158" spans="3:4">
      <c r="C158" s="66" t="s">
        <v>407</v>
      </c>
      <c r="D158" s="67" t="s">
        <v>607</v>
      </c>
    </row>
    <row r="159" spans="3:4">
      <c r="C159" s="66" t="s">
        <v>407</v>
      </c>
      <c r="D159" s="67" t="s">
        <v>608</v>
      </c>
    </row>
    <row r="160" spans="3:4">
      <c r="C160" s="66" t="s">
        <v>407</v>
      </c>
      <c r="D160" s="67" t="s">
        <v>609</v>
      </c>
    </row>
    <row r="161" spans="3:4">
      <c r="C161" s="66" t="s">
        <v>407</v>
      </c>
      <c r="D161" s="67" t="s">
        <v>610</v>
      </c>
    </row>
    <row r="162" spans="3:4">
      <c r="C162" s="66" t="s">
        <v>407</v>
      </c>
      <c r="D162" s="67" t="s">
        <v>611</v>
      </c>
    </row>
    <row r="163" spans="3:4">
      <c r="C163" s="66" t="s">
        <v>407</v>
      </c>
      <c r="D163" s="67" t="s">
        <v>612</v>
      </c>
    </row>
    <row r="164" spans="3:4">
      <c r="C164" s="66" t="s">
        <v>407</v>
      </c>
      <c r="D164" s="67" t="s">
        <v>613</v>
      </c>
    </row>
    <row r="165" spans="3:4">
      <c r="C165" s="66" t="s">
        <v>407</v>
      </c>
      <c r="D165" s="67" t="s">
        <v>614</v>
      </c>
    </row>
    <row r="166" spans="3:4">
      <c r="C166" s="66" t="s">
        <v>407</v>
      </c>
      <c r="D166" s="67" t="s">
        <v>615</v>
      </c>
    </row>
    <row r="167" spans="3:4">
      <c r="C167" s="66" t="s">
        <v>407</v>
      </c>
      <c r="D167" s="67" t="s">
        <v>616</v>
      </c>
    </row>
    <row r="168" spans="3:4">
      <c r="C168" s="66" t="s">
        <v>407</v>
      </c>
      <c r="D168" s="67" t="s">
        <v>617</v>
      </c>
    </row>
    <row r="169" spans="3:4">
      <c r="C169" s="66" t="s">
        <v>407</v>
      </c>
      <c r="D169" s="67" t="s">
        <v>618</v>
      </c>
    </row>
    <row r="170" spans="3:4">
      <c r="C170" s="66" t="s">
        <v>407</v>
      </c>
      <c r="D170" s="67" t="s">
        <v>619</v>
      </c>
    </row>
    <row r="171" spans="3:4">
      <c r="C171" s="66" t="s">
        <v>407</v>
      </c>
      <c r="D171" s="67" t="s">
        <v>620</v>
      </c>
    </row>
    <row r="172" spans="3:4">
      <c r="C172" s="66" t="s">
        <v>407</v>
      </c>
      <c r="D172" s="67" t="s">
        <v>621</v>
      </c>
    </row>
    <row r="173" spans="3:4">
      <c r="C173" s="66" t="s">
        <v>407</v>
      </c>
      <c r="D173" s="67" t="s">
        <v>622</v>
      </c>
    </row>
    <row r="174" spans="3:4">
      <c r="C174" s="66" t="s">
        <v>407</v>
      </c>
      <c r="D174" s="67" t="s">
        <v>623</v>
      </c>
    </row>
    <row r="175" spans="3:4">
      <c r="C175" s="66" t="s">
        <v>407</v>
      </c>
      <c r="D175" s="67" t="s">
        <v>624</v>
      </c>
    </row>
    <row r="176" spans="3:4">
      <c r="C176" s="66" t="s">
        <v>407</v>
      </c>
      <c r="D176" s="67" t="s">
        <v>625</v>
      </c>
    </row>
    <row r="177" spans="3:4">
      <c r="C177" s="66" t="s">
        <v>407</v>
      </c>
      <c r="D177" s="67" t="s">
        <v>626</v>
      </c>
    </row>
    <row r="178" spans="3:4">
      <c r="C178" s="66" t="s">
        <v>407</v>
      </c>
      <c r="D178" s="67" t="s">
        <v>627</v>
      </c>
    </row>
    <row r="179" spans="3:4">
      <c r="C179" s="66" t="s">
        <v>407</v>
      </c>
      <c r="D179" s="67" t="s">
        <v>628</v>
      </c>
    </row>
    <row r="180" spans="3:4">
      <c r="C180" s="66" t="s">
        <v>407</v>
      </c>
      <c r="D180" s="67" t="s">
        <v>629</v>
      </c>
    </row>
    <row r="181" spans="3:4">
      <c r="C181" s="66" t="s">
        <v>407</v>
      </c>
      <c r="D181" s="67" t="s">
        <v>630</v>
      </c>
    </row>
    <row r="182" spans="3:4">
      <c r="C182" s="66" t="s">
        <v>407</v>
      </c>
      <c r="D182" s="67" t="s">
        <v>631</v>
      </c>
    </row>
    <row r="183" spans="3:4">
      <c r="C183" s="66" t="s">
        <v>407</v>
      </c>
      <c r="D183" s="67" t="s">
        <v>632</v>
      </c>
    </row>
    <row r="184" spans="3:4">
      <c r="C184" s="66" t="s">
        <v>407</v>
      </c>
      <c r="D184" s="67" t="s">
        <v>633</v>
      </c>
    </row>
    <row r="185" spans="3:4">
      <c r="C185" s="66" t="s">
        <v>407</v>
      </c>
      <c r="D185" s="67" t="s">
        <v>634</v>
      </c>
    </row>
    <row r="186" spans="3:4">
      <c r="C186" s="66" t="s">
        <v>407</v>
      </c>
      <c r="D186" s="67" t="s">
        <v>635</v>
      </c>
    </row>
    <row r="187" spans="3:4">
      <c r="C187" s="66" t="s">
        <v>407</v>
      </c>
      <c r="D187" s="67" t="s">
        <v>636</v>
      </c>
    </row>
    <row r="188" spans="3:4">
      <c r="C188" s="66" t="s">
        <v>409</v>
      </c>
      <c r="D188" s="67" t="s">
        <v>637</v>
      </c>
    </row>
    <row r="189" spans="3:4">
      <c r="C189" s="66" t="s">
        <v>409</v>
      </c>
      <c r="D189" s="67" t="s">
        <v>638</v>
      </c>
    </row>
    <row r="190" spans="3:4">
      <c r="C190" s="66" t="s">
        <v>409</v>
      </c>
      <c r="D190" s="67" t="s">
        <v>639</v>
      </c>
    </row>
    <row r="191" spans="3:4">
      <c r="C191" s="66" t="s">
        <v>409</v>
      </c>
      <c r="D191" s="67" t="s">
        <v>640</v>
      </c>
    </row>
    <row r="192" spans="3:4">
      <c r="C192" s="66" t="s">
        <v>409</v>
      </c>
      <c r="D192" s="67" t="s">
        <v>641</v>
      </c>
    </row>
    <row r="193" spans="3:4">
      <c r="C193" s="66" t="s">
        <v>409</v>
      </c>
      <c r="D193" s="67" t="s">
        <v>642</v>
      </c>
    </row>
    <row r="194" spans="3:4">
      <c r="C194" s="66" t="s">
        <v>409</v>
      </c>
      <c r="D194" s="67" t="s">
        <v>643</v>
      </c>
    </row>
    <row r="195" spans="3:4">
      <c r="C195" s="66" t="s">
        <v>409</v>
      </c>
      <c r="D195" s="67" t="s">
        <v>644</v>
      </c>
    </row>
    <row r="196" spans="3:4">
      <c r="C196" s="66" t="s">
        <v>409</v>
      </c>
      <c r="D196" s="67" t="s">
        <v>645</v>
      </c>
    </row>
    <row r="197" spans="3:4">
      <c r="C197" s="66" t="s">
        <v>409</v>
      </c>
      <c r="D197" s="67" t="s">
        <v>646</v>
      </c>
    </row>
    <row r="198" spans="3:4">
      <c r="C198" s="66" t="s">
        <v>409</v>
      </c>
      <c r="D198" s="67" t="s">
        <v>647</v>
      </c>
    </row>
    <row r="199" spans="3:4">
      <c r="C199" s="66" t="s">
        <v>409</v>
      </c>
      <c r="D199" s="67" t="s">
        <v>648</v>
      </c>
    </row>
    <row r="200" spans="3:4">
      <c r="C200" s="66" t="s">
        <v>409</v>
      </c>
      <c r="D200" s="67" t="s">
        <v>649</v>
      </c>
    </row>
    <row r="201" spans="3:4">
      <c r="C201" s="66" t="s">
        <v>409</v>
      </c>
      <c r="D201" s="67" t="s">
        <v>650</v>
      </c>
    </row>
    <row r="202" spans="3:4">
      <c r="C202" s="66" t="s">
        <v>409</v>
      </c>
      <c r="D202" s="67" t="s">
        <v>651</v>
      </c>
    </row>
    <row r="203" spans="3:4">
      <c r="C203" s="66" t="s">
        <v>409</v>
      </c>
      <c r="D203" s="67" t="s">
        <v>652</v>
      </c>
    </row>
    <row r="204" spans="3:4">
      <c r="C204" s="66" t="s">
        <v>409</v>
      </c>
      <c r="D204" s="67" t="s">
        <v>653</v>
      </c>
    </row>
    <row r="205" spans="3:4">
      <c r="C205" s="66" t="s">
        <v>409</v>
      </c>
      <c r="D205" s="67" t="s">
        <v>654</v>
      </c>
    </row>
    <row r="206" spans="3:4">
      <c r="C206" s="66" t="s">
        <v>409</v>
      </c>
      <c r="D206" s="67" t="s">
        <v>655</v>
      </c>
    </row>
    <row r="207" spans="3:4">
      <c r="C207" s="66" t="s">
        <v>409</v>
      </c>
      <c r="D207" s="67" t="s">
        <v>656</v>
      </c>
    </row>
    <row r="208" spans="3:4">
      <c r="C208" s="66" t="s">
        <v>409</v>
      </c>
      <c r="D208" s="67" t="s">
        <v>657</v>
      </c>
    </row>
    <row r="209" spans="3:4">
      <c r="C209" s="66" t="s">
        <v>409</v>
      </c>
      <c r="D209" s="67" t="s">
        <v>658</v>
      </c>
    </row>
    <row r="210" spans="3:4">
      <c r="C210" s="66" t="s">
        <v>409</v>
      </c>
      <c r="D210" s="67" t="s">
        <v>659</v>
      </c>
    </row>
    <row r="211" spans="3:4">
      <c r="C211" s="66" t="s">
        <v>409</v>
      </c>
      <c r="D211" s="67" t="s">
        <v>660</v>
      </c>
    </row>
    <row r="212" spans="3:4">
      <c r="C212" s="66" t="s">
        <v>409</v>
      </c>
      <c r="D212" s="67" t="s">
        <v>661</v>
      </c>
    </row>
    <row r="213" spans="3:4">
      <c r="C213" s="66" t="s">
        <v>409</v>
      </c>
      <c r="D213" s="67" t="s">
        <v>662</v>
      </c>
    </row>
    <row r="214" spans="3:4">
      <c r="C214" s="66" t="s">
        <v>409</v>
      </c>
      <c r="D214" s="67" t="s">
        <v>663</v>
      </c>
    </row>
    <row r="215" spans="3:4">
      <c r="C215" s="66" t="s">
        <v>409</v>
      </c>
      <c r="D215" s="67" t="s">
        <v>664</v>
      </c>
    </row>
    <row r="216" spans="3:4">
      <c r="C216" s="66" t="s">
        <v>409</v>
      </c>
      <c r="D216" s="67" t="s">
        <v>665</v>
      </c>
    </row>
    <row r="217" spans="3:4">
      <c r="C217" s="66" t="s">
        <v>409</v>
      </c>
      <c r="D217" s="67" t="s">
        <v>666</v>
      </c>
    </row>
    <row r="218" spans="3:4">
      <c r="C218" s="66" t="s">
        <v>409</v>
      </c>
      <c r="D218" s="67" t="s">
        <v>667</v>
      </c>
    </row>
    <row r="219" spans="3:4">
      <c r="C219" s="66" t="s">
        <v>409</v>
      </c>
      <c r="D219" s="67" t="s">
        <v>668</v>
      </c>
    </row>
    <row r="220" spans="3:4">
      <c r="C220" s="66" t="s">
        <v>409</v>
      </c>
      <c r="D220" s="67" t="s">
        <v>669</v>
      </c>
    </row>
    <row r="221" spans="3:4">
      <c r="C221" s="66" t="s">
        <v>409</v>
      </c>
      <c r="D221" s="67" t="s">
        <v>670</v>
      </c>
    </row>
    <row r="222" spans="3:4">
      <c r="C222" s="66" t="s">
        <v>409</v>
      </c>
      <c r="D222" s="67" t="s">
        <v>671</v>
      </c>
    </row>
    <row r="223" spans="3:4">
      <c r="C223" s="66" t="s">
        <v>409</v>
      </c>
      <c r="D223" s="67" t="s">
        <v>672</v>
      </c>
    </row>
    <row r="224" spans="3:4">
      <c r="C224" s="66" t="s">
        <v>409</v>
      </c>
      <c r="D224" s="67" t="s">
        <v>673</v>
      </c>
    </row>
    <row r="225" spans="3:4">
      <c r="C225" s="66" t="s">
        <v>409</v>
      </c>
      <c r="D225" s="67" t="s">
        <v>674</v>
      </c>
    </row>
    <row r="226" spans="3:4">
      <c r="C226" s="66" t="s">
        <v>409</v>
      </c>
      <c r="D226" s="67" t="s">
        <v>675</v>
      </c>
    </row>
    <row r="227" spans="3:4">
      <c r="C227" s="66" t="s">
        <v>409</v>
      </c>
      <c r="D227" s="67" t="s">
        <v>676</v>
      </c>
    </row>
    <row r="228" spans="3:4">
      <c r="C228" s="66" t="s">
        <v>411</v>
      </c>
      <c r="D228" s="67" t="s">
        <v>677</v>
      </c>
    </row>
    <row r="229" spans="3:4">
      <c r="C229" s="66" t="s">
        <v>411</v>
      </c>
      <c r="D229" s="67" t="s">
        <v>678</v>
      </c>
    </row>
    <row r="230" spans="3:4">
      <c r="C230" s="66" t="s">
        <v>411</v>
      </c>
      <c r="D230" s="67" t="s">
        <v>679</v>
      </c>
    </row>
    <row r="231" spans="3:4">
      <c r="C231" s="66" t="s">
        <v>411</v>
      </c>
      <c r="D231" s="67" t="s">
        <v>680</v>
      </c>
    </row>
    <row r="232" spans="3:4">
      <c r="C232" s="66" t="s">
        <v>411</v>
      </c>
      <c r="D232" s="67" t="s">
        <v>681</v>
      </c>
    </row>
    <row r="233" spans="3:4">
      <c r="C233" s="66" t="s">
        <v>411</v>
      </c>
      <c r="D233" s="67" t="s">
        <v>682</v>
      </c>
    </row>
    <row r="234" spans="3:4">
      <c r="C234" s="66" t="s">
        <v>411</v>
      </c>
      <c r="D234" s="67" t="s">
        <v>683</v>
      </c>
    </row>
    <row r="235" spans="3:4">
      <c r="C235" s="66" t="s">
        <v>411</v>
      </c>
      <c r="D235" s="67" t="s">
        <v>684</v>
      </c>
    </row>
    <row r="236" spans="3:4">
      <c r="C236" s="66" t="s">
        <v>411</v>
      </c>
      <c r="D236" s="67" t="s">
        <v>685</v>
      </c>
    </row>
    <row r="237" spans="3:4">
      <c r="C237" s="66" t="s">
        <v>411</v>
      </c>
      <c r="D237" s="67" t="s">
        <v>686</v>
      </c>
    </row>
    <row r="238" spans="3:4">
      <c r="C238" s="66" t="s">
        <v>411</v>
      </c>
      <c r="D238" s="67" t="s">
        <v>687</v>
      </c>
    </row>
    <row r="239" spans="3:4">
      <c r="C239" s="66" t="s">
        <v>411</v>
      </c>
      <c r="D239" s="67" t="s">
        <v>688</v>
      </c>
    </row>
    <row r="240" spans="3:4">
      <c r="C240" s="66" t="s">
        <v>411</v>
      </c>
      <c r="D240" s="67" t="s">
        <v>689</v>
      </c>
    </row>
    <row r="241" spans="3:4">
      <c r="C241" s="66" t="s">
        <v>411</v>
      </c>
      <c r="D241" s="67" t="s">
        <v>690</v>
      </c>
    </row>
    <row r="242" spans="3:4">
      <c r="C242" s="66" t="s">
        <v>411</v>
      </c>
      <c r="D242" s="67" t="s">
        <v>691</v>
      </c>
    </row>
    <row r="243" spans="3:4">
      <c r="C243" s="66" t="s">
        <v>411</v>
      </c>
      <c r="D243" s="67" t="s">
        <v>692</v>
      </c>
    </row>
    <row r="244" spans="3:4">
      <c r="C244" s="66" t="s">
        <v>411</v>
      </c>
      <c r="D244" s="67" t="s">
        <v>693</v>
      </c>
    </row>
    <row r="245" spans="3:4">
      <c r="C245" s="66" t="s">
        <v>411</v>
      </c>
      <c r="D245" s="67" t="s">
        <v>694</v>
      </c>
    </row>
    <row r="246" spans="3:4">
      <c r="C246" s="66" t="s">
        <v>411</v>
      </c>
      <c r="D246" s="67" t="s">
        <v>695</v>
      </c>
    </row>
    <row r="247" spans="3:4">
      <c r="C247" s="66" t="s">
        <v>411</v>
      </c>
      <c r="D247" s="67" t="s">
        <v>696</v>
      </c>
    </row>
    <row r="248" spans="3:4">
      <c r="C248" s="66" t="s">
        <v>411</v>
      </c>
      <c r="D248" s="67" t="s">
        <v>697</v>
      </c>
    </row>
    <row r="249" spans="3:4">
      <c r="C249" s="66" t="s">
        <v>411</v>
      </c>
      <c r="D249" s="67" t="s">
        <v>698</v>
      </c>
    </row>
    <row r="250" spans="3:4">
      <c r="C250" s="66" t="s">
        <v>411</v>
      </c>
      <c r="D250" s="67" t="s">
        <v>699</v>
      </c>
    </row>
    <row r="251" spans="3:4">
      <c r="C251" s="66" t="s">
        <v>411</v>
      </c>
      <c r="D251" s="67" t="s">
        <v>700</v>
      </c>
    </row>
    <row r="252" spans="3:4">
      <c r="C252" s="66" t="s">
        <v>411</v>
      </c>
      <c r="D252" s="67" t="s">
        <v>701</v>
      </c>
    </row>
    <row r="253" spans="3:4">
      <c r="C253" s="66" t="s">
        <v>411</v>
      </c>
      <c r="D253" s="67" t="s">
        <v>702</v>
      </c>
    </row>
    <row r="254" spans="3:4">
      <c r="C254" s="66" t="s">
        <v>411</v>
      </c>
      <c r="D254" s="67" t="s">
        <v>703</v>
      </c>
    </row>
    <row r="255" spans="3:4">
      <c r="C255" s="66" t="s">
        <v>411</v>
      </c>
      <c r="D255" s="67" t="s">
        <v>704</v>
      </c>
    </row>
    <row r="256" spans="3:4">
      <c r="C256" s="66" t="s">
        <v>411</v>
      </c>
      <c r="D256" s="67" t="s">
        <v>705</v>
      </c>
    </row>
    <row r="257" spans="3:4">
      <c r="C257" s="66" t="s">
        <v>411</v>
      </c>
      <c r="D257" s="67" t="s">
        <v>706</v>
      </c>
    </row>
    <row r="258" spans="3:4">
      <c r="C258" s="66" t="s">
        <v>411</v>
      </c>
      <c r="D258" s="67" t="s">
        <v>707</v>
      </c>
    </row>
    <row r="259" spans="3:4">
      <c r="C259" s="66" t="s">
        <v>411</v>
      </c>
      <c r="D259" s="67" t="s">
        <v>708</v>
      </c>
    </row>
    <row r="260" spans="3:4">
      <c r="C260" s="66" t="s">
        <v>411</v>
      </c>
      <c r="D260" s="67" t="s">
        <v>709</v>
      </c>
    </row>
    <row r="261" spans="3:4">
      <c r="C261" s="66" t="s">
        <v>413</v>
      </c>
      <c r="D261" s="67" t="s">
        <v>710</v>
      </c>
    </row>
    <row r="262" spans="3:4">
      <c r="C262" s="66" t="s">
        <v>413</v>
      </c>
      <c r="D262" s="67" t="s">
        <v>711</v>
      </c>
    </row>
    <row r="263" spans="3:4">
      <c r="C263" s="66" t="s">
        <v>413</v>
      </c>
      <c r="D263" s="67" t="s">
        <v>712</v>
      </c>
    </row>
    <row r="264" spans="3:4">
      <c r="C264" s="66" t="s">
        <v>413</v>
      </c>
      <c r="D264" s="67" t="s">
        <v>713</v>
      </c>
    </row>
    <row r="265" spans="3:4">
      <c r="C265" s="66" t="s">
        <v>413</v>
      </c>
      <c r="D265" s="67" t="s">
        <v>714</v>
      </c>
    </row>
    <row r="266" spans="3:4">
      <c r="C266" s="66" t="s">
        <v>413</v>
      </c>
      <c r="D266" s="67" t="s">
        <v>715</v>
      </c>
    </row>
    <row r="267" spans="3:4">
      <c r="C267" s="66" t="s">
        <v>413</v>
      </c>
      <c r="D267" s="67" t="s">
        <v>716</v>
      </c>
    </row>
    <row r="268" spans="3:4">
      <c r="C268" s="66" t="s">
        <v>413</v>
      </c>
      <c r="D268" s="67" t="s">
        <v>717</v>
      </c>
    </row>
    <row r="269" spans="3:4">
      <c r="C269" s="66" t="s">
        <v>413</v>
      </c>
      <c r="D269" s="67" t="s">
        <v>718</v>
      </c>
    </row>
    <row r="270" spans="3:4">
      <c r="C270" s="66" t="s">
        <v>413</v>
      </c>
      <c r="D270" s="67" t="s">
        <v>719</v>
      </c>
    </row>
    <row r="271" spans="3:4">
      <c r="C271" s="66" t="s">
        <v>413</v>
      </c>
      <c r="D271" s="67" t="s">
        <v>720</v>
      </c>
    </row>
    <row r="272" spans="3:4">
      <c r="C272" s="66" t="s">
        <v>413</v>
      </c>
      <c r="D272" s="67" t="s">
        <v>721</v>
      </c>
    </row>
    <row r="273" spans="3:4">
      <c r="C273" s="66" t="s">
        <v>413</v>
      </c>
      <c r="D273" s="67" t="s">
        <v>722</v>
      </c>
    </row>
    <row r="274" spans="3:4">
      <c r="C274" s="66" t="s">
        <v>413</v>
      </c>
      <c r="D274" s="67" t="s">
        <v>723</v>
      </c>
    </row>
    <row r="275" spans="3:4">
      <c r="C275" s="66" t="s">
        <v>413</v>
      </c>
      <c r="D275" s="67" t="s">
        <v>724</v>
      </c>
    </row>
    <row r="276" spans="3:4">
      <c r="C276" s="66" t="s">
        <v>413</v>
      </c>
      <c r="D276" s="67" t="s">
        <v>725</v>
      </c>
    </row>
    <row r="277" spans="3:4">
      <c r="C277" s="66" t="s">
        <v>413</v>
      </c>
      <c r="D277" s="67" t="s">
        <v>726</v>
      </c>
    </row>
    <row r="278" spans="3:4">
      <c r="C278" s="66" t="s">
        <v>413</v>
      </c>
      <c r="D278" s="67" t="s">
        <v>727</v>
      </c>
    </row>
    <row r="279" spans="3:4">
      <c r="C279" s="66" t="s">
        <v>413</v>
      </c>
      <c r="D279" s="67" t="s">
        <v>728</v>
      </c>
    </row>
    <row r="280" spans="3:4">
      <c r="C280" s="66" t="s">
        <v>413</v>
      </c>
      <c r="D280" s="67" t="s">
        <v>729</v>
      </c>
    </row>
    <row r="281" spans="3:4">
      <c r="C281" s="66" t="s">
        <v>413</v>
      </c>
      <c r="D281" s="67" t="s">
        <v>730</v>
      </c>
    </row>
    <row r="282" spans="3:4">
      <c r="C282" s="66" t="s">
        <v>413</v>
      </c>
      <c r="D282" s="67" t="s">
        <v>731</v>
      </c>
    </row>
    <row r="283" spans="3:4">
      <c r="C283" s="66" t="s">
        <v>413</v>
      </c>
      <c r="D283" s="67" t="s">
        <v>732</v>
      </c>
    </row>
    <row r="284" spans="3:4">
      <c r="C284" s="66" t="s">
        <v>413</v>
      </c>
      <c r="D284" s="67" t="s">
        <v>733</v>
      </c>
    </row>
    <row r="285" spans="3:4">
      <c r="C285" s="66" t="s">
        <v>413</v>
      </c>
      <c r="D285" s="67" t="s">
        <v>734</v>
      </c>
    </row>
    <row r="286" spans="3:4">
      <c r="C286" s="66" t="s">
        <v>413</v>
      </c>
      <c r="D286" s="67" t="s">
        <v>735</v>
      </c>
    </row>
    <row r="287" spans="3:4">
      <c r="C287" s="66" t="s">
        <v>413</v>
      </c>
      <c r="D287" s="67" t="s">
        <v>736</v>
      </c>
    </row>
    <row r="288" spans="3:4">
      <c r="C288" s="66" t="s">
        <v>413</v>
      </c>
      <c r="D288" s="67" t="s">
        <v>737</v>
      </c>
    </row>
    <row r="289" spans="3:4">
      <c r="C289" s="66" t="s">
        <v>413</v>
      </c>
      <c r="D289" s="67" t="s">
        <v>738</v>
      </c>
    </row>
    <row r="290" spans="3:4">
      <c r="C290" s="66" t="s">
        <v>413</v>
      </c>
      <c r="D290" s="67" t="s">
        <v>739</v>
      </c>
    </row>
    <row r="291" spans="3:4">
      <c r="C291" s="66" t="s">
        <v>413</v>
      </c>
      <c r="D291" s="67" t="s">
        <v>740</v>
      </c>
    </row>
    <row r="292" spans="3:4">
      <c r="C292" s="66" t="s">
        <v>413</v>
      </c>
      <c r="D292" s="67" t="s">
        <v>741</v>
      </c>
    </row>
    <row r="293" spans="3:4">
      <c r="C293" s="66" t="s">
        <v>413</v>
      </c>
      <c r="D293" s="67" t="s">
        <v>742</v>
      </c>
    </row>
    <row r="294" spans="3:4">
      <c r="C294" s="66" t="s">
        <v>413</v>
      </c>
      <c r="D294" s="67" t="s">
        <v>743</v>
      </c>
    </row>
    <row r="295" spans="3:4">
      <c r="C295" s="66" t="s">
        <v>413</v>
      </c>
      <c r="D295" s="67" t="s">
        <v>744</v>
      </c>
    </row>
    <row r="296" spans="3:4">
      <c r="C296" s="66" t="s">
        <v>415</v>
      </c>
      <c r="D296" s="67" t="s">
        <v>745</v>
      </c>
    </row>
    <row r="297" spans="3:4">
      <c r="C297" s="66" t="s">
        <v>415</v>
      </c>
      <c r="D297" s="67" t="s">
        <v>746</v>
      </c>
    </row>
    <row r="298" spans="3:4">
      <c r="C298" s="66" t="s">
        <v>415</v>
      </c>
      <c r="D298" s="67" t="s">
        <v>747</v>
      </c>
    </row>
    <row r="299" spans="3:4">
      <c r="C299" s="66" t="s">
        <v>415</v>
      </c>
      <c r="D299" s="67" t="s">
        <v>748</v>
      </c>
    </row>
    <row r="300" spans="3:4">
      <c r="C300" s="66" t="s">
        <v>415</v>
      </c>
      <c r="D300" s="67" t="s">
        <v>749</v>
      </c>
    </row>
    <row r="301" spans="3:4">
      <c r="C301" s="66" t="s">
        <v>415</v>
      </c>
      <c r="D301" s="67" t="s">
        <v>750</v>
      </c>
    </row>
    <row r="302" spans="3:4">
      <c r="C302" s="66" t="s">
        <v>415</v>
      </c>
      <c r="D302" s="67" t="s">
        <v>751</v>
      </c>
    </row>
    <row r="303" spans="3:4">
      <c r="C303" s="66" t="s">
        <v>415</v>
      </c>
      <c r="D303" s="67" t="s">
        <v>752</v>
      </c>
    </row>
    <row r="304" spans="3:4">
      <c r="C304" s="66" t="s">
        <v>415</v>
      </c>
      <c r="D304" s="67" t="s">
        <v>753</v>
      </c>
    </row>
    <row r="305" spans="3:4">
      <c r="C305" s="66" t="s">
        <v>415</v>
      </c>
      <c r="D305" s="67" t="s">
        <v>754</v>
      </c>
    </row>
    <row r="306" spans="3:4">
      <c r="C306" s="66" t="s">
        <v>415</v>
      </c>
      <c r="D306" s="67" t="s">
        <v>755</v>
      </c>
    </row>
    <row r="307" spans="3:4">
      <c r="C307" s="66" t="s">
        <v>415</v>
      </c>
      <c r="D307" s="67" t="s">
        <v>756</v>
      </c>
    </row>
    <row r="308" spans="3:4">
      <c r="C308" s="66" t="s">
        <v>415</v>
      </c>
      <c r="D308" s="67" t="s">
        <v>757</v>
      </c>
    </row>
    <row r="309" spans="3:4">
      <c r="C309" s="66" t="s">
        <v>415</v>
      </c>
      <c r="D309" s="67" t="s">
        <v>758</v>
      </c>
    </row>
    <row r="310" spans="3:4">
      <c r="C310" s="66" t="s">
        <v>415</v>
      </c>
      <c r="D310" s="67" t="s">
        <v>759</v>
      </c>
    </row>
    <row r="311" spans="3:4">
      <c r="C311" s="66" t="s">
        <v>415</v>
      </c>
      <c r="D311" s="67" t="s">
        <v>760</v>
      </c>
    </row>
    <row r="312" spans="3:4">
      <c r="C312" s="66" t="s">
        <v>415</v>
      </c>
      <c r="D312" s="67" t="s">
        <v>761</v>
      </c>
    </row>
    <row r="313" spans="3:4">
      <c r="C313" s="66" t="s">
        <v>415</v>
      </c>
      <c r="D313" s="67" t="s">
        <v>762</v>
      </c>
    </row>
    <row r="314" spans="3:4">
      <c r="C314" s="66" t="s">
        <v>415</v>
      </c>
      <c r="D314" s="67" t="s">
        <v>763</v>
      </c>
    </row>
    <row r="315" spans="3:4">
      <c r="C315" s="66" t="s">
        <v>415</v>
      </c>
      <c r="D315" s="67" t="s">
        <v>764</v>
      </c>
    </row>
    <row r="316" spans="3:4">
      <c r="C316" s="66" t="s">
        <v>415</v>
      </c>
      <c r="D316" s="67" t="s">
        <v>765</v>
      </c>
    </row>
    <row r="317" spans="3:4">
      <c r="C317" s="66" t="s">
        <v>415</v>
      </c>
      <c r="D317" s="67" t="s">
        <v>766</v>
      </c>
    </row>
    <row r="318" spans="3:4">
      <c r="C318" s="66" t="s">
        <v>415</v>
      </c>
      <c r="D318" s="67" t="s">
        <v>767</v>
      </c>
    </row>
    <row r="319" spans="3:4">
      <c r="C319" s="66" t="s">
        <v>415</v>
      </c>
      <c r="D319" s="67" t="s">
        <v>768</v>
      </c>
    </row>
    <row r="320" spans="3:4">
      <c r="C320" s="66" t="s">
        <v>415</v>
      </c>
      <c r="D320" s="67" t="s">
        <v>769</v>
      </c>
    </row>
    <row r="321" spans="3:4">
      <c r="C321" s="66" t="s">
        <v>417</v>
      </c>
      <c r="D321" s="67" t="s">
        <v>770</v>
      </c>
    </row>
    <row r="322" spans="3:4">
      <c r="C322" s="66" t="s">
        <v>417</v>
      </c>
      <c r="D322" s="67" t="s">
        <v>771</v>
      </c>
    </row>
    <row r="323" spans="3:4">
      <c r="C323" s="66" t="s">
        <v>417</v>
      </c>
      <c r="D323" s="67" t="s">
        <v>772</v>
      </c>
    </row>
    <row r="324" spans="3:4">
      <c r="C324" s="66" t="s">
        <v>417</v>
      </c>
      <c r="D324" s="67" t="s">
        <v>773</v>
      </c>
    </row>
    <row r="325" spans="3:4">
      <c r="C325" s="66" t="s">
        <v>417</v>
      </c>
      <c r="D325" s="67" t="s">
        <v>774</v>
      </c>
    </row>
    <row r="326" spans="3:4">
      <c r="C326" s="66" t="s">
        <v>417</v>
      </c>
      <c r="D326" s="67" t="s">
        <v>775</v>
      </c>
    </row>
    <row r="327" spans="3:4">
      <c r="C327" s="66" t="s">
        <v>417</v>
      </c>
      <c r="D327" s="67" t="s">
        <v>776</v>
      </c>
    </row>
    <row r="328" spans="3:4">
      <c r="C328" s="66" t="s">
        <v>417</v>
      </c>
      <c r="D328" s="67" t="s">
        <v>777</v>
      </c>
    </row>
    <row r="329" spans="3:4">
      <c r="C329" s="66" t="s">
        <v>417</v>
      </c>
      <c r="D329" s="67" t="s">
        <v>778</v>
      </c>
    </row>
    <row r="330" spans="3:4">
      <c r="C330" s="66" t="s">
        <v>417</v>
      </c>
      <c r="D330" s="67" t="s">
        <v>779</v>
      </c>
    </row>
    <row r="331" spans="3:4">
      <c r="C331" s="66" t="s">
        <v>417</v>
      </c>
      <c r="D331" s="67" t="s">
        <v>780</v>
      </c>
    </row>
    <row r="332" spans="3:4">
      <c r="C332" s="66" t="s">
        <v>417</v>
      </c>
      <c r="D332" s="67" t="s">
        <v>781</v>
      </c>
    </row>
    <row r="333" spans="3:4">
      <c r="C333" s="66" t="s">
        <v>417</v>
      </c>
      <c r="D333" s="67" t="s">
        <v>782</v>
      </c>
    </row>
    <row r="334" spans="3:4">
      <c r="C334" s="66" t="s">
        <v>417</v>
      </c>
      <c r="D334" s="67" t="s">
        <v>783</v>
      </c>
    </row>
    <row r="335" spans="3:4">
      <c r="C335" s="66" t="s">
        <v>417</v>
      </c>
      <c r="D335" s="67" t="s">
        <v>784</v>
      </c>
    </row>
    <row r="336" spans="3:4">
      <c r="C336" s="66" t="s">
        <v>417</v>
      </c>
      <c r="D336" s="67" t="s">
        <v>785</v>
      </c>
    </row>
    <row r="337" spans="3:4">
      <c r="C337" s="66" t="s">
        <v>417</v>
      </c>
      <c r="D337" s="67" t="s">
        <v>786</v>
      </c>
    </row>
    <row r="338" spans="3:4">
      <c r="C338" s="66" t="s">
        <v>417</v>
      </c>
      <c r="D338" s="67" t="s">
        <v>787</v>
      </c>
    </row>
    <row r="339" spans="3:4">
      <c r="C339" s="66" t="s">
        <v>417</v>
      </c>
      <c r="D339" s="67" t="s">
        <v>788</v>
      </c>
    </row>
    <row r="340" spans="3:4">
      <c r="C340" s="66" t="s">
        <v>417</v>
      </c>
      <c r="D340" s="67" t="s">
        <v>789</v>
      </c>
    </row>
    <row r="341" spans="3:4">
      <c r="C341" s="66" t="s">
        <v>417</v>
      </c>
      <c r="D341" s="67" t="s">
        <v>790</v>
      </c>
    </row>
    <row r="342" spans="3:4">
      <c r="C342" s="66" t="s">
        <v>417</v>
      </c>
      <c r="D342" s="67" t="s">
        <v>791</v>
      </c>
    </row>
    <row r="343" spans="3:4">
      <c r="C343" s="66" t="s">
        <v>417</v>
      </c>
      <c r="D343" s="67" t="s">
        <v>792</v>
      </c>
    </row>
    <row r="344" spans="3:4">
      <c r="C344" s="66" t="s">
        <v>417</v>
      </c>
      <c r="D344" s="67" t="s">
        <v>793</v>
      </c>
    </row>
    <row r="345" spans="3:4">
      <c r="C345" s="66" t="s">
        <v>417</v>
      </c>
      <c r="D345" s="67" t="s">
        <v>794</v>
      </c>
    </row>
    <row r="346" spans="3:4">
      <c r="C346" s="66" t="s">
        <v>417</v>
      </c>
      <c r="D346" s="67" t="s">
        <v>795</v>
      </c>
    </row>
    <row r="347" spans="3:4">
      <c r="C347" s="66" t="s">
        <v>417</v>
      </c>
      <c r="D347" s="67" t="s">
        <v>796</v>
      </c>
    </row>
    <row r="348" spans="3:4">
      <c r="C348" s="66" t="s">
        <v>417</v>
      </c>
      <c r="D348" s="67" t="s">
        <v>797</v>
      </c>
    </row>
    <row r="349" spans="3:4">
      <c r="C349" s="66" t="s">
        <v>417</v>
      </c>
      <c r="D349" s="67" t="s">
        <v>798</v>
      </c>
    </row>
    <row r="350" spans="3:4">
      <c r="C350" s="66" t="s">
        <v>417</v>
      </c>
      <c r="D350" s="67" t="s">
        <v>799</v>
      </c>
    </row>
    <row r="351" spans="3:4">
      <c r="C351" s="66" t="s">
        <v>417</v>
      </c>
      <c r="D351" s="67" t="s">
        <v>800</v>
      </c>
    </row>
    <row r="352" spans="3:4">
      <c r="C352" s="66" t="s">
        <v>417</v>
      </c>
      <c r="D352" s="67" t="s">
        <v>801</v>
      </c>
    </row>
    <row r="353" spans="3:4">
      <c r="C353" s="66" t="s">
        <v>417</v>
      </c>
      <c r="D353" s="67" t="s">
        <v>802</v>
      </c>
    </row>
    <row r="354" spans="3:4">
      <c r="C354" s="66" t="s">
        <v>417</v>
      </c>
      <c r="D354" s="67" t="s">
        <v>803</v>
      </c>
    </row>
    <row r="355" spans="3:4">
      <c r="C355" s="66" t="s">
        <v>417</v>
      </c>
      <c r="D355" s="67" t="s">
        <v>804</v>
      </c>
    </row>
    <row r="356" spans="3:4">
      <c r="C356" s="66" t="s">
        <v>419</v>
      </c>
      <c r="D356" s="67" t="s">
        <v>805</v>
      </c>
    </row>
    <row r="357" spans="3:4">
      <c r="C357" s="66" t="s">
        <v>419</v>
      </c>
      <c r="D357" s="67" t="s">
        <v>806</v>
      </c>
    </row>
    <row r="358" spans="3:4">
      <c r="C358" s="66" t="s">
        <v>419</v>
      </c>
      <c r="D358" s="67" t="s">
        <v>807</v>
      </c>
    </row>
    <row r="359" spans="3:4">
      <c r="C359" s="66" t="s">
        <v>419</v>
      </c>
      <c r="D359" s="67" t="s">
        <v>808</v>
      </c>
    </row>
    <row r="360" spans="3:4">
      <c r="C360" s="66" t="s">
        <v>419</v>
      </c>
      <c r="D360" s="67" t="s">
        <v>809</v>
      </c>
    </row>
    <row r="361" spans="3:4">
      <c r="C361" s="66" t="s">
        <v>419</v>
      </c>
      <c r="D361" s="67" t="s">
        <v>810</v>
      </c>
    </row>
    <row r="362" spans="3:4">
      <c r="C362" s="66" t="s">
        <v>419</v>
      </c>
      <c r="D362" s="67" t="s">
        <v>811</v>
      </c>
    </row>
    <row r="363" spans="3:4">
      <c r="C363" s="66" t="s">
        <v>419</v>
      </c>
      <c r="D363" s="67" t="s">
        <v>812</v>
      </c>
    </row>
    <row r="364" spans="3:4">
      <c r="C364" s="66" t="s">
        <v>419</v>
      </c>
      <c r="D364" s="67" t="s">
        <v>813</v>
      </c>
    </row>
    <row r="365" spans="3:4">
      <c r="C365" s="66" t="s">
        <v>419</v>
      </c>
      <c r="D365" s="67" t="s">
        <v>814</v>
      </c>
    </row>
    <row r="366" spans="3:4">
      <c r="C366" s="66" t="s">
        <v>419</v>
      </c>
      <c r="D366" s="67" t="s">
        <v>815</v>
      </c>
    </row>
    <row r="367" spans="3:4">
      <c r="C367" s="66" t="s">
        <v>419</v>
      </c>
      <c r="D367" s="67" t="s">
        <v>468</v>
      </c>
    </row>
    <row r="368" spans="3:4">
      <c r="C368" s="66" t="s">
        <v>419</v>
      </c>
      <c r="D368" s="67" t="s">
        <v>816</v>
      </c>
    </row>
    <row r="369" spans="3:4">
      <c r="C369" s="66" t="s">
        <v>419</v>
      </c>
      <c r="D369" s="67" t="s">
        <v>817</v>
      </c>
    </row>
    <row r="370" spans="3:4">
      <c r="C370" s="66" t="s">
        <v>419</v>
      </c>
      <c r="D370" s="67" t="s">
        <v>818</v>
      </c>
    </row>
    <row r="371" spans="3:4">
      <c r="C371" s="66" t="s">
        <v>419</v>
      </c>
      <c r="D371" s="67" t="s">
        <v>819</v>
      </c>
    </row>
    <row r="372" spans="3:4">
      <c r="C372" s="66" t="s">
        <v>419</v>
      </c>
      <c r="D372" s="67" t="s">
        <v>820</v>
      </c>
    </row>
    <row r="373" spans="3:4">
      <c r="C373" s="66" t="s">
        <v>419</v>
      </c>
      <c r="D373" s="67" t="s">
        <v>821</v>
      </c>
    </row>
    <row r="374" spans="3:4">
      <c r="C374" s="66" t="s">
        <v>419</v>
      </c>
      <c r="D374" s="67" t="s">
        <v>822</v>
      </c>
    </row>
    <row r="375" spans="3:4">
      <c r="C375" s="66" t="s">
        <v>419</v>
      </c>
      <c r="D375" s="67" t="s">
        <v>823</v>
      </c>
    </row>
    <row r="376" spans="3:4">
      <c r="C376" s="66" t="s">
        <v>419</v>
      </c>
      <c r="D376" s="67" t="s">
        <v>824</v>
      </c>
    </row>
    <row r="377" spans="3:4">
      <c r="C377" s="66" t="s">
        <v>419</v>
      </c>
      <c r="D377" s="67" t="s">
        <v>825</v>
      </c>
    </row>
    <row r="378" spans="3:4">
      <c r="C378" s="66" t="s">
        <v>419</v>
      </c>
      <c r="D378" s="67" t="s">
        <v>826</v>
      </c>
    </row>
    <row r="379" spans="3:4">
      <c r="C379" s="66" t="s">
        <v>419</v>
      </c>
      <c r="D379" s="67" t="s">
        <v>827</v>
      </c>
    </row>
    <row r="380" spans="3:4">
      <c r="C380" s="66" t="s">
        <v>419</v>
      </c>
      <c r="D380" s="67" t="s">
        <v>828</v>
      </c>
    </row>
    <row r="381" spans="3:4">
      <c r="C381" s="66" t="s">
        <v>419</v>
      </c>
      <c r="D381" s="67" t="s">
        <v>829</v>
      </c>
    </row>
    <row r="382" spans="3:4">
      <c r="C382" s="66" t="s">
        <v>419</v>
      </c>
      <c r="D382" s="67" t="s">
        <v>830</v>
      </c>
    </row>
    <row r="383" spans="3:4">
      <c r="C383" s="66" t="s">
        <v>419</v>
      </c>
      <c r="D383" s="67" t="s">
        <v>831</v>
      </c>
    </row>
    <row r="384" spans="3:4">
      <c r="C384" s="66" t="s">
        <v>419</v>
      </c>
      <c r="D384" s="67" t="s">
        <v>832</v>
      </c>
    </row>
    <row r="385" spans="3:4">
      <c r="C385" s="66" t="s">
        <v>419</v>
      </c>
      <c r="D385" s="67" t="s">
        <v>833</v>
      </c>
    </row>
    <row r="386" spans="3:4">
      <c r="C386" s="66" t="s">
        <v>419</v>
      </c>
      <c r="D386" s="67" t="s">
        <v>834</v>
      </c>
    </row>
    <row r="387" spans="3:4">
      <c r="C387" s="66" t="s">
        <v>419</v>
      </c>
      <c r="D387" s="67" t="s">
        <v>790</v>
      </c>
    </row>
    <row r="388" spans="3:4">
      <c r="C388" s="66" t="s">
        <v>419</v>
      </c>
      <c r="D388" s="67" t="s">
        <v>835</v>
      </c>
    </row>
    <row r="389" spans="3:4">
      <c r="C389" s="66" t="s">
        <v>419</v>
      </c>
      <c r="D389" s="67" t="s">
        <v>836</v>
      </c>
    </row>
    <row r="390" spans="3:4">
      <c r="C390" s="66" t="s">
        <v>419</v>
      </c>
      <c r="D390" s="67" t="s">
        <v>837</v>
      </c>
    </row>
    <row r="391" spans="3:4">
      <c r="C391" s="66" t="s">
        <v>419</v>
      </c>
      <c r="D391" s="67" t="s">
        <v>838</v>
      </c>
    </row>
    <row r="392" spans="3:4">
      <c r="C392" s="66" t="s">
        <v>419</v>
      </c>
      <c r="D392" s="67" t="s">
        <v>839</v>
      </c>
    </row>
    <row r="393" spans="3:4">
      <c r="C393" s="66" t="s">
        <v>419</v>
      </c>
      <c r="D393" s="67" t="s">
        <v>840</v>
      </c>
    </row>
    <row r="394" spans="3:4">
      <c r="C394" s="66" t="s">
        <v>419</v>
      </c>
      <c r="D394" s="67" t="s">
        <v>841</v>
      </c>
    </row>
    <row r="395" spans="3:4">
      <c r="C395" s="66" t="s">
        <v>419</v>
      </c>
      <c r="D395" s="67" t="s">
        <v>842</v>
      </c>
    </row>
    <row r="396" spans="3:4">
      <c r="C396" s="66" t="s">
        <v>419</v>
      </c>
      <c r="D396" s="67" t="s">
        <v>843</v>
      </c>
    </row>
    <row r="397" spans="3:4">
      <c r="C397" s="66" t="s">
        <v>419</v>
      </c>
      <c r="D397" s="67" t="s">
        <v>844</v>
      </c>
    </row>
    <row r="398" spans="3:4">
      <c r="C398" s="66" t="s">
        <v>419</v>
      </c>
      <c r="D398" s="67" t="s">
        <v>845</v>
      </c>
    </row>
    <row r="399" spans="3:4">
      <c r="C399" s="66" t="s">
        <v>419</v>
      </c>
      <c r="D399" s="67" t="s">
        <v>846</v>
      </c>
    </row>
    <row r="400" spans="3:4">
      <c r="C400" s="66" t="s">
        <v>419</v>
      </c>
      <c r="D400" s="67" t="s">
        <v>847</v>
      </c>
    </row>
    <row r="401" spans="3:4">
      <c r="C401" s="66" t="s">
        <v>419</v>
      </c>
      <c r="D401" s="67" t="s">
        <v>848</v>
      </c>
    </row>
    <row r="402" spans="3:4">
      <c r="C402" s="66" t="s">
        <v>419</v>
      </c>
      <c r="D402" s="67" t="s">
        <v>849</v>
      </c>
    </row>
    <row r="403" spans="3:4">
      <c r="C403" s="66" t="s">
        <v>419</v>
      </c>
      <c r="D403" s="67" t="s">
        <v>850</v>
      </c>
    </row>
    <row r="404" spans="3:4">
      <c r="C404" s="66" t="s">
        <v>419</v>
      </c>
      <c r="D404" s="67" t="s">
        <v>851</v>
      </c>
    </row>
    <row r="405" spans="3:4">
      <c r="C405" s="66" t="s">
        <v>419</v>
      </c>
      <c r="D405" s="67" t="s">
        <v>852</v>
      </c>
    </row>
    <row r="406" spans="3:4">
      <c r="C406" s="66" t="s">
        <v>419</v>
      </c>
      <c r="D406" s="67" t="s">
        <v>853</v>
      </c>
    </row>
    <row r="407" spans="3:4">
      <c r="C407" s="66" t="s">
        <v>419</v>
      </c>
      <c r="D407" s="67" t="s">
        <v>854</v>
      </c>
    </row>
    <row r="408" spans="3:4">
      <c r="C408" s="66" t="s">
        <v>419</v>
      </c>
      <c r="D408" s="67" t="s">
        <v>855</v>
      </c>
    </row>
    <row r="409" spans="3:4">
      <c r="C409" s="66" t="s">
        <v>419</v>
      </c>
      <c r="D409" s="67" t="s">
        <v>856</v>
      </c>
    </row>
    <row r="410" spans="3:4">
      <c r="C410" s="66" t="s">
        <v>419</v>
      </c>
      <c r="D410" s="67" t="s">
        <v>857</v>
      </c>
    </row>
    <row r="411" spans="3:4">
      <c r="C411" s="66" t="s">
        <v>419</v>
      </c>
      <c r="D411" s="67" t="s">
        <v>858</v>
      </c>
    </row>
    <row r="412" spans="3:4">
      <c r="C412" s="66" t="s">
        <v>419</v>
      </c>
      <c r="D412" s="67" t="s">
        <v>859</v>
      </c>
    </row>
    <row r="413" spans="3:4">
      <c r="C413" s="66" t="s">
        <v>419</v>
      </c>
      <c r="D413" s="67" t="s">
        <v>860</v>
      </c>
    </row>
    <row r="414" spans="3:4">
      <c r="C414" s="66" t="s">
        <v>419</v>
      </c>
      <c r="D414" s="67" t="s">
        <v>861</v>
      </c>
    </row>
    <row r="415" spans="3:4">
      <c r="C415" s="66" t="s">
        <v>421</v>
      </c>
      <c r="D415" s="67" t="s">
        <v>862</v>
      </c>
    </row>
    <row r="416" spans="3:4">
      <c r="C416" s="66" t="s">
        <v>421</v>
      </c>
      <c r="D416" s="67" t="s">
        <v>863</v>
      </c>
    </row>
    <row r="417" spans="3:4">
      <c r="C417" s="66" t="s">
        <v>421</v>
      </c>
      <c r="D417" s="67" t="s">
        <v>864</v>
      </c>
    </row>
    <row r="418" spans="3:4">
      <c r="C418" s="66" t="s">
        <v>421</v>
      </c>
      <c r="D418" s="67" t="s">
        <v>865</v>
      </c>
    </row>
    <row r="419" spans="3:4">
      <c r="C419" s="66" t="s">
        <v>421</v>
      </c>
      <c r="D419" s="67" t="s">
        <v>866</v>
      </c>
    </row>
    <row r="420" spans="3:4">
      <c r="C420" s="66" t="s">
        <v>421</v>
      </c>
      <c r="D420" s="67" t="s">
        <v>867</v>
      </c>
    </row>
    <row r="421" spans="3:4">
      <c r="C421" s="66" t="s">
        <v>421</v>
      </c>
      <c r="D421" s="67" t="s">
        <v>868</v>
      </c>
    </row>
    <row r="422" spans="3:4">
      <c r="C422" s="66" t="s">
        <v>421</v>
      </c>
      <c r="D422" s="67" t="s">
        <v>869</v>
      </c>
    </row>
    <row r="423" spans="3:4">
      <c r="C423" s="66" t="s">
        <v>421</v>
      </c>
      <c r="D423" s="67" t="s">
        <v>870</v>
      </c>
    </row>
    <row r="424" spans="3:4">
      <c r="C424" s="66" t="s">
        <v>421</v>
      </c>
      <c r="D424" s="67" t="s">
        <v>871</v>
      </c>
    </row>
    <row r="425" spans="3:4">
      <c r="C425" s="66" t="s">
        <v>421</v>
      </c>
      <c r="D425" s="67" t="s">
        <v>872</v>
      </c>
    </row>
    <row r="426" spans="3:4">
      <c r="C426" s="66" t="s">
        <v>421</v>
      </c>
      <c r="D426" s="67" t="s">
        <v>873</v>
      </c>
    </row>
    <row r="427" spans="3:4">
      <c r="C427" s="66" t="s">
        <v>421</v>
      </c>
      <c r="D427" s="67" t="s">
        <v>874</v>
      </c>
    </row>
    <row r="428" spans="3:4">
      <c r="C428" s="66" t="s">
        <v>421</v>
      </c>
      <c r="D428" s="67" t="s">
        <v>875</v>
      </c>
    </row>
    <row r="429" spans="3:4">
      <c r="C429" s="66" t="s">
        <v>421</v>
      </c>
      <c r="D429" s="67" t="s">
        <v>876</v>
      </c>
    </row>
    <row r="430" spans="3:4">
      <c r="C430" s="66" t="s">
        <v>421</v>
      </c>
      <c r="D430" s="67" t="s">
        <v>877</v>
      </c>
    </row>
    <row r="431" spans="3:4">
      <c r="C431" s="66" t="s">
        <v>421</v>
      </c>
      <c r="D431" s="67" t="s">
        <v>878</v>
      </c>
    </row>
    <row r="432" spans="3:4">
      <c r="C432" s="66" t="s">
        <v>421</v>
      </c>
      <c r="D432" s="67" t="s">
        <v>879</v>
      </c>
    </row>
    <row r="433" spans="3:4">
      <c r="C433" s="66" t="s">
        <v>421</v>
      </c>
      <c r="D433" s="67" t="s">
        <v>880</v>
      </c>
    </row>
    <row r="434" spans="3:4">
      <c r="C434" s="66" t="s">
        <v>421</v>
      </c>
      <c r="D434" s="67" t="s">
        <v>881</v>
      </c>
    </row>
    <row r="435" spans="3:4">
      <c r="C435" s="66" t="s">
        <v>421</v>
      </c>
      <c r="D435" s="67" t="s">
        <v>882</v>
      </c>
    </row>
    <row r="436" spans="3:4">
      <c r="C436" s="66" t="s">
        <v>421</v>
      </c>
      <c r="D436" s="67" t="s">
        <v>883</v>
      </c>
    </row>
    <row r="437" spans="3:4">
      <c r="C437" s="66" t="s">
        <v>421</v>
      </c>
      <c r="D437" s="67" t="s">
        <v>884</v>
      </c>
    </row>
    <row r="438" spans="3:4">
      <c r="C438" s="66" t="s">
        <v>421</v>
      </c>
      <c r="D438" s="67" t="s">
        <v>885</v>
      </c>
    </row>
    <row r="439" spans="3:4">
      <c r="C439" s="66" t="s">
        <v>421</v>
      </c>
      <c r="D439" s="67" t="s">
        <v>886</v>
      </c>
    </row>
    <row r="440" spans="3:4">
      <c r="C440" s="66" t="s">
        <v>421</v>
      </c>
      <c r="D440" s="67" t="s">
        <v>887</v>
      </c>
    </row>
    <row r="441" spans="3:4">
      <c r="C441" s="66" t="s">
        <v>421</v>
      </c>
      <c r="D441" s="67" t="s">
        <v>888</v>
      </c>
    </row>
    <row r="442" spans="3:4">
      <c r="C442" s="66" t="s">
        <v>421</v>
      </c>
      <c r="D442" s="67" t="s">
        <v>889</v>
      </c>
    </row>
    <row r="443" spans="3:4">
      <c r="C443" s="66" t="s">
        <v>421</v>
      </c>
      <c r="D443" s="67" t="s">
        <v>890</v>
      </c>
    </row>
    <row r="444" spans="3:4">
      <c r="C444" s="66" t="s">
        <v>421</v>
      </c>
      <c r="D444" s="67" t="s">
        <v>891</v>
      </c>
    </row>
    <row r="445" spans="3:4">
      <c r="C445" s="66" t="s">
        <v>421</v>
      </c>
      <c r="D445" s="67" t="s">
        <v>892</v>
      </c>
    </row>
    <row r="446" spans="3:4">
      <c r="C446" s="66" t="s">
        <v>421</v>
      </c>
      <c r="D446" s="67" t="s">
        <v>893</v>
      </c>
    </row>
    <row r="447" spans="3:4">
      <c r="C447" s="66" t="s">
        <v>421</v>
      </c>
      <c r="D447" s="67" t="s">
        <v>894</v>
      </c>
    </row>
    <row r="448" spans="3:4">
      <c r="C448" s="66" t="s">
        <v>421</v>
      </c>
      <c r="D448" s="67" t="s">
        <v>895</v>
      </c>
    </row>
    <row r="449" spans="3:4">
      <c r="C449" s="66" t="s">
        <v>421</v>
      </c>
      <c r="D449" s="67" t="s">
        <v>896</v>
      </c>
    </row>
    <row r="450" spans="3:4">
      <c r="C450" s="66" t="s">
        <v>421</v>
      </c>
      <c r="D450" s="67" t="s">
        <v>897</v>
      </c>
    </row>
    <row r="451" spans="3:4">
      <c r="C451" s="66" t="s">
        <v>421</v>
      </c>
      <c r="D451" s="67" t="s">
        <v>898</v>
      </c>
    </row>
    <row r="452" spans="3:4">
      <c r="C452" s="66" t="s">
        <v>421</v>
      </c>
      <c r="D452" s="67" t="s">
        <v>899</v>
      </c>
    </row>
    <row r="453" spans="3:4">
      <c r="C453" s="66" t="s">
        <v>421</v>
      </c>
      <c r="D453" s="67" t="s">
        <v>900</v>
      </c>
    </row>
    <row r="454" spans="3:4">
      <c r="C454" s="66" t="s">
        <v>421</v>
      </c>
      <c r="D454" s="67" t="s">
        <v>901</v>
      </c>
    </row>
    <row r="455" spans="3:4">
      <c r="C455" s="66" t="s">
        <v>421</v>
      </c>
      <c r="D455" s="67" t="s">
        <v>902</v>
      </c>
    </row>
    <row r="456" spans="3:4">
      <c r="C456" s="66" t="s">
        <v>421</v>
      </c>
      <c r="D456" s="67" t="s">
        <v>903</v>
      </c>
    </row>
    <row r="457" spans="3:4">
      <c r="C457" s="66" t="s">
        <v>421</v>
      </c>
      <c r="D457" s="67" t="s">
        <v>904</v>
      </c>
    </row>
    <row r="458" spans="3:4">
      <c r="C458" s="66" t="s">
        <v>421</v>
      </c>
      <c r="D458" s="67" t="s">
        <v>905</v>
      </c>
    </row>
    <row r="459" spans="3:4">
      <c r="C459" s="66" t="s">
        <v>423</v>
      </c>
      <c r="D459" s="67" t="s">
        <v>906</v>
      </c>
    </row>
    <row r="460" spans="3:4">
      <c r="C460" s="66" t="s">
        <v>423</v>
      </c>
      <c r="D460" s="67" t="s">
        <v>907</v>
      </c>
    </row>
    <row r="461" spans="3:4">
      <c r="C461" s="66" t="s">
        <v>423</v>
      </c>
      <c r="D461" s="67" t="s">
        <v>908</v>
      </c>
    </row>
    <row r="462" spans="3:4">
      <c r="C462" s="66" t="s">
        <v>423</v>
      </c>
      <c r="D462" s="67" t="s">
        <v>909</v>
      </c>
    </row>
    <row r="463" spans="3:4">
      <c r="C463" s="66" t="s">
        <v>423</v>
      </c>
      <c r="D463" s="67" t="s">
        <v>910</v>
      </c>
    </row>
    <row r="464" spans="3:4">
      <c r="C464" s="66" t="s">
        <v>423</v>
      </c>
      <c r="D464" s="67" t="s">
        <v>911</v>
      </c>
    </row>
    <row r="465" spans="3:4">
      <c r="C465" s="66" t="s">
        <v>423</v>
      </c>
      <c r="D465" s="67" t="s">
        <v>912</v>
      </c>
    </row>
    <row r="466" spans="3:4">
      <c r="C466" s="66" t="s">
        <v>423</v>
      </c>
      <c r="D466" s="67" t="s">
        <v>913</v>
      </c>
    </row>
    <row r="467" spans="3:4">
      <c r="C467" s="66" t="s">
        <v>423</v>
      </c>
      <c r="D467" s="67" t="s">
        <v>914</v>
      </c>
    </row>
    <row r="468" spans="3:4">
      <c r="C468" s="66" t="s">
        <v>423</v>
      </c>
      <c r="D468" s="67" t="s">
        <v>915</v>
      </c>
    </row>
    <row r="469" spans="3:4">
      <c r="C469" s="66" t="s">
        <v>423</v>
      </c>
      <c r="D469" s="67" t="s">
        <v>916</v>
      </c>
    </row>
    <row r="470" spans="3:4">
      <c r="C470" s="66" t="s">
        <v>423</v>
      </c>
      <c r="D470" s="67" t="s">
        <v>917</v>
      </c>
    </row>
    <row r="471" spans="3:4">
      <c r="C471" s="66" t="s">
        <v>423</v>
      </c>
      <c r="D471" s="67" t="s">
        <v>918</v>
      </c>
    </row>
    <row r="472" spans="3:4">
      <c r="C472" s="66" t="s">
        <v>423</v>
      </c>
      <c r="D472" s="67" t="s">
        <v>919</v>
      </c>
    </row>
    <row r="473" spans="3:4">
      <c r="C473" s="66" t="s">
        <v>423</v>
      </c>
      <c r="D473" s="67" t="s">
        <v>920</v>
      </c>
    </row>
    <row r="474" spans="3:4">
      <c r="C474" s="66" t="s">
        <v>423</v>
      </c>
      <c r="D474" s="67" t="s">
        <v>921</v>
      </c>
    </row>
    <row r="475" spans="3:4">
      <c r="C475" s="66" t="s">
        <v>423</v>
      </c>
      <c r="D475" s="67" t="s">
        <v>922</v>
      </c>
    </row>
    <row r="476" spans="3:4">
      <c r="C476" s="66" t="s">
        <v>423</v>
      </c>
      <c r="D476" s="67" t="s">
        <v>923</v>
      </c>
    </row>
    <row r="477" spans="3:4">
      <c r="C477" s="66" t="s">
        <v>423</v>
      </c>
      <c r="D477" s="67" t="s">
        <v>924</v>
      </c>
    </row>
    <row r="478" spans="3:4">
      <c r="C478" s="66" t="s">
        <v>423</v>
      </c>
      <c r="D478" s="67" t="s">
        <v>925</v>
      </c>
    </row>
    <row r="479" spans="3:4">
      <c r="C479" s="66" t="s">
        <v>423</v>
      </c>
      <c r="D479" s="67" t="s">
        <v>926</v>
      </c>
    </row>
    <row r="480" spans="3:4">
      <c r="C480" s="66" t="s">
        <v>423</v>
      </c>
      <c r="D480" s="67" t="s">
        <v>927</v>
      </c>
    </row>
    <row r="481" spans="3:4">
      <c r="C481" s="66" t="s">
        <v>423</v>
      </c>
      <c r="D481" s="67" t="s">
        <v>928</v>
      </c>
    </row>
    <row r="482" spans="3:4">
      <c r="C482" s="66" t="s">
        <v>423</v>
      </c>
      <c r="D482" s="67" t="s">
        <v>929</v>
      </c>
    </row>
    <row r="483" spans="3:4">
      <c r="C483" s="66" t="s">
        <v>423</v>
      </c>
      <c r="D483" s="67" t="s">
        <v>930</v>
      </c>
    </row>
    <row r="484" spans="3:4">
      <c r="C484" s="66" t="s">
        <v>425</v>
      </c>
      <c r="D484" s="67" t="s">
        <v>931</v>
      </c>
    </row>
    <row r="485" spans="3:4">
      <c r="C485" s="66" t="s">
        <v>425</v>
      </c>
      <c r="D485" s="67" t="s">
        <v>932</v>
      </c>
    </row>
    <row r="486" spans="3:4">
      <c r="C486" s="66" t="s">
        <v>425</v>
      </c>
      <c r="D486" s="67" t="s">
        <v>933</v>
      </c>
    </row>
    <row r="487" spans="3:4">
      <c r="C487" s="66" t="s">
        <v>425</v>
      </c>
      <c r="D487" s="67" t="s">
        <v>934</v>
      </c>
    </row>
    <row r="488" spans="3:4">
      <c r="C488" s="66" t="s">
        <v>425</v>
      </c>
      <c r="D488" s="67" t="s">
        <v>935</v>
      </c>
    </row>
    <row r="489" spans="3:4">
      <c r="C489" s="66" t="s">
        <v>425</v>
      </c>
      <c r="D489" s="67" t="s">
        <v>936</v>
      </c>
    </row>
    <row r="490" spans="3:4">
      <c r="C490" s="66" t="s">
        <v>425</v>
      </c>
      <c r="D490" s="67" t="s">
        <v>937</v>
      </c>
    </row>
    <row r="491" spans="3:4">
      <c r="C491" s="66" t="s">
        <v>425</v>
      </c>
      <c r="D491" s="67" t="s">
        <v>938</v>
      </c>
    </row>
    <row r="492" spans="3:4">
      <c r="C492" s="66" t="s">
        <v>425</v>
      </c>
      <c r="D492" s="67" t="s">
        <v>939</v>
      </c>
    </row>
    <row r="493" spans="3:4">
      <c r="C493" s="66" t="s">
        <v>425</v>
      </c>
      <c r="D493" s="67" t="s">
        <v>940</v>
      </c>
    </row>
    <row r="494" spans="3:4">
      <c r="C494" s="66" t="s">
        <v>425</v>
      </c>
      <c r="D494" s="67" t="s">
        <v>941</v>
      </c>
    </row>
    <row r="495" spans="3:4">
      <c r="C495" s="66" t="s">
        <v>425</v>
      </c>
      <c r="D495" s="67" t="s">
        <v>942</v>
      </c>
    </row>
    <row r="496" spans="3:4">
      <c r="C496" s="66" t="s">
        <v>425</v>
      </c>
      <c r="D496" s="67" t="s">
        <v>943</v>
      </c>
    </row>
    <row r="497" spans="3:4">
      <c r="C497" s="66" t="s">
        <v>425</v>
      </c>
      <c r="D497" s="67" t="s">
        <v>944</v>
      </c>
    </row>
    <row r="498" spans="3:4">
      <c r="C498" s="66" t="s">
        <v>425</v>
      </c>
      <c r="D498" s="67" t="s">
        <v>945</v>
      </c>
    </row>
    <row r="499" spans="3:4">
      <c r="C499" s="66" t="s">
        <v>425</v>
      </c>
      <c r="D499" s="67" t="s">
        <v>946</v>
      </c>
    </row>
    <row r="500" spans="3:4">
      <c r="C500" s="66" t="s">
        <v>425</v>
      </c>
      <c r="D500" s="67" t="s">
        <v>947</v>
      </c>
    </row>
    <row r="501" spans="3:4">
      <c r="C501" s="66" t="s">
        <v>425</v>
      </c>
      <c r="D501" s="67" t="s">
        <v>948</v>
      </c>
    </row>
    <row r="502" spans="3:4">
      <c r="C502" s="66" t="s">
        <v>425</v>
      </c>
      <c r="D502" s="67" t="s">
        <v>949</v>
      </c>
    </row>
    <row r="503" spans="3:4">
      <c r="C503" s="66" t="s">
        <v>425</v>
      </c>
      <c r="D503" s="67" t="s">
        <v>950</v>
      </c>
    </row>
    <row r="504" spans="3:4">
      <c r="C504" s="66" t="s">
        <v>425</v>
      </c>
      <c r="D504" s="67" t="s">
        <v>951</v>
      </c>
    </row>
    <row r="505" spans="3:4">
      <c r="C505" s="66" t="s">
        <v>425</v>
      </c>
      <c r="D505" s="67" t="s">
        <v>952</v>
      </c>
    </row>
    <row r="506" spans="3:4">
      <c r="C506" s="66" t="s">
        <v>425</v>
      </c>
      <c r="D506" s="67" t="s">
        <v>953</v>
      </c>
    </row>
    <row r="507" spans="3:4">
      <c r="C507" s="66" t="s">
        <v>425</v>
      </c>
      <c r="D507" s="67" t="s">
        <v>954</v>
      </c>
    </row>
    <row r="508" spans="3:4">
      <c r="C508" s="66" t="s">
        <v>425</v>
      </c>
      <c r="D508" s="67" t="s">
        <v>955</v>
      </c>
    </row>
    <row r="509" spans="3:4">
      <c r="C509" s="66" t="s">
        <v>425</v>
      </c>
      <c r="D509" s="67" t="s">
        <v>956</v>
      </c>
    </row>
    <row r="510" spans="3:4">
      <c r="C510" s="66" t="s">
        <v>425</v>
      </c>
      <c r="D510" s="67" t="s">
        <v>957</v>
      </c>
    </row>
    <row r="511" spans="3:4">
      <c r="C511" s="66" t="s">
        <v>425</v>
      </c>
      <c r="D511" s="67" t="s">
        <v>835</v>
      </c>
    </row>
    <row r="512" spans="3:4">
      <c r="C512" s="66" t="s">
        <v>425</v>
      </c>
      <c r="D512" s="67" t="s">
        <v>958</v>
      </c>
    </row>
    <row r="513" spans="3:4">
      <c r="C513" s="66" t="s">
        <v>425</v>
      </c>
      <c r="D513" s="67" t="s">
        <v>959</v>
      </c>
    </row>
    <row r="514" spans="3:4">
      <c r="C514" s="66" t="s">
        <v>425</v>
      </c>
      <c r="D514" s="67" t="s">
        <v>960</v>
      </c>
    </row>
    <row r="515" spans="3:4">
      <c r="C515" s="66" t="s">
        <v>425</v>
      </c>
      <c r="D515" s="67" t="s">
        <v>961</v>
      </c>
    </row>
    <row r="516" spans="3:4">
      <c r="C516" s="66" t="s">
        <v>425</v>
      </c>
      <c r="D516" s="67" t="s">
        <v>962</v>
      </c>
    </row>
    <row r="517" spans="3:4">
      <c r="C517" s="66" t="s">
        <v>425</v>
      </c>
      <c r="D517" s="67" t="s">
        <v>963</v>
      </c>
    </row>
    <row r="518" spans="3:4">
      <c r="C518" s="66" t="s">
        <v>425</v>
      </c>
      <c r="D518" s="67" t="s">
        <v>964</v>
      </c>
    </row>
    <row r="519" spans="3:4">
      <c r="C519" s="66" t="s">
        <v>427</v>
      </c>
      <c r="D519" s="67" t="s">
        <v>965</v>
      </c>
    </row>
    <row r="520" spans="3:4">
      <c r="C520" s="66" t="s">
        <v>427</v>
      </c>
      <c r="D520" s="67" t="s">
        <v>966</v>
      </c>
    </row>
    <row r="521" spans="3:4">
      <c r="C521" s="66" t="s">
        <v>427</v>
      </c>
      <c r="D521" s="67" t="s">
        <v>967</v>
      </c>
    </row>
    <row r="522" spans="3:4">
      <c r="C522" s="66" t="s">
        <v>427</v>
      </c>
      <c r="D522" s="67" t="s">
        <v>968</v>
      </c>
    </row>
    <row r="523" spans="3:4">
      <c r="C523" s="66" t="s">
        <v>427</v>
      </c>
      <c r="D523" s="67" t="s">
        <v>969</v>
      </c>
    </row>
    <row r="524" spans="3:4">
      <c r="C524" s="66" t="s">
        <v>427</v>
      </c>
      <c r="D524" s="67" t="s">
        <v>970</v>
      </c>
    </row>
    <row r="525" spans="3:4">
      <c r="C525" s="66" t="s">
        <v>427</v>
      </c>
      <c r="D525" s="67" t="s">
        <v>971</v>
      </c>
    </row>
    <row r="526" spans="3:4">
      <c r="C526" s="66" t="s">
        <v>427</v>
      </c>
      <c r="D526" s="67" t="s">
        <v>972</v>
      </c>
    </row>
    <row r="527" spans="3:4">
      <c r="C527" s="66" t="s">
        <v>427</v>
      </c>
      <c r="D527" s="67" t="s">
        <v>973</v>
      </c>
    </row>
    <row r="528" spans="3:4">
      <c r="C528" s="66" t="s">
        <v>427</v>
      </c>
      <c r="D528" s="67" t="s">
        <v>974</v>
      </c>
    </row>
    <row r="529" spans="3:4">
      <c r="C529" s="66" t="s">
        <v>427</v>
      </c>
      <c r="D529" s="67" t="s">
        <v>975</v>
      </c>
    </row>
    <row r="530" spans="3:4">
      <c r="C530" s="66" t="s">
        <v>427</v>
      </c>
      <c r="D530" s="67" t="s">
        <v>976</v>
      </c>
    </row>
    <row r="531" spans="3:4">
      <c r="C531" s="66" t="s">
        <v>427</v>
      </c>
      <c r="D531" s="67" t="s">
        <v>977</v>
      </c>
    </row>
    <row r="532" spans="3:4">
      <c r="C532" s="66" t="s">
        <v>427</v>
      </c>
      <c r="D532" s="67" t="s">
        <v>978</v>
      </c>
    </row>
    <row r="533" spans="3:4">
      <c r="C533" s="66" t="s">
        <v>427</v>
      </c>
      <c r="D533" s="67" t="s">
        <v>979</v>
      </c>
    </row>
    <row r="534" spans="3:4">
      <c r="C534" s="66" t="s">
        <v>427</v>
      </c>
      <c r="D534" s="67" t="s">
        <v>980</v>
      </c>
    </row>
    <row r="535" spans="3:4">
      <c r="C535" s="66" t="s">
        <v>427</v>
      </c>
      <c r="D535" s="67" t="s">
        <v>981</v>
      </c>
    </row>
    <row r="536" spans="3:4">
      <c r="C536" s="66" t="s">
        <v>427</v>
      </c>
      <c r="D536" s="67" t="s">
        <v>982</v>
      </c>
    </row>
    <row r="537" spans="3:4">
      <c r="C537" s="66" t="s">
        <v>427</v>
      </c>
      <c r="D537" s="67" t="s">
        <v>983</v>
      </c>
    </row>
    <row r="538" spans="3:4">
      <c r="C538" s="66" t="s">
        <v>427</v>
      </c>
      <c r="D538" s="67" t="s">
        <v>984</v>
      </c>
    </row>
    <row r="539" spans="3:4">
      <c r="C539" s="66" t="s">
        <v>427</v>
      </c>
      <c r="D539" s="67" t="s">
        <v>985</v>
      </c>
    </row>
    <row r="540" spans="3:4">
      <c r="C540" s="66" t="s">
        <v>427</v>
      </c>
      <c r="D540" s="67" t="s">
        <v>986</v>
      </c>
    </row>
    <row r="541" spans="3:4">
      <c r="C541" s="66" t="s">
        <v>427</v>
      </c>
      <c r="D541" s="67" t="s">
        <v>987</v>
      </c>
    </row>
    <row r="542" spans="3:4">
      <c r="C542" s="66" t="s">
        <v>427</v>
      </c>
      <c r="D542" s="67" t="s">
        <v>988</v>
      </c>
    </row>
    <row r="543" spans="3:4">
      <c r="C543" s="66" t="s">
        <v>427</v>
      </c>
      <c r="D543" s="67" t="s">
        <v>989</v>
      </c>
    </row>
    <row r="544" spans="3:4">
      <c r="C544" s="66" t="s">
        <v>427</v>
      </c>
      <c r="D544" s="67" t="s">
        <v>990</v>
      </c>
    </row>
    <row r="545" spans="3:4">
      <c r="C545" s="66" t="s">
        <v>427</v>
      </c>
      <c r="D545" s="67" t="s">
        <v>991</v>
      </c>
    </row>
    <row r="546" spans="3:4">
      <c r="C546" s="66" t="s">
        <v>427</v>
      </c>
      <c r="D546" s="67" t="s">
        <v>992</v>
      </c>
    </row>
    <row r="547" spans="3:4">
      <c r="C547" s="66" t="s">
        <v>427</v>
      </c>
      <c r="D547" s="67" t="s">
        <v>993</v>
      </c>
    </row>
    <row r="548" spans="3:4">
      <c r="C548" s="66" t="s">
        <v>427</v>
      </c>
      <c r="D548" s="67" t="s">
        <v>994</v>
      </c>
    </row>
    <row r="549" spans="3:4">
      <c r="C549" s="66" t="s">
        <v>427</v>
      </c>
      <c r="D549" s="67" t="s">
        <v>995</v>
      </c>
    </row>
    <row r="550" spans="3:4">
      <c r="C550" s="66" t="s">
        <v>427</v>
      </c>
      <c r="D550" s="67" t="s">
        <v>996</v>
      </c>
    </row>
    <row r="551" spans="3:4">
      <c r="C551" s="66" t="s">
        <v>427</v>
      </c>
      <c r="D551" s="67" t="s">
        <v>997</v>
      </c>
    </row>
    <row r="552" spans="3:4">
      <c r="C552" s="66" t="s">
        <v>427</v>
      </c>
      <c r="D552" s="67" t="s">
        <v>998</v>
      </c>
    </row>
    <row r="553" spans="3:4">
      <c r="C553" s="66" t="s">
        <v>427</v>
      </c>
      <c r="D553" s="67" t="s">
        <v>999</v>
      </c>
    </row>
    <row r="554" spans="3:4">
      <c r="C554" s="66" t="s">
        <v>427</v>
      </c>
      <c r="D554" s="67" t="s">
        <v>1000</v>
      </c>
    </row>
    <row r="555" spans="3:4">
      <c r="C555" s="66" t="s">
        <v>427</v>
      </c>
      <c r="D555" s="67" t="s">
        <v>1001</v>
      </c>
    </row>
    <row r="556" spans="3:4">
      <c r="C556" s="66" t="s">
        <v>427</v>
      </c>
      <c r="D556" s="67" t="s">
        <v>1002</v>
      </c>
    </row>
    <row r="557" spans="3:4">
      <c r="C557" s="66" t="s">
        <v>427</v>
      </c>
      <c r="D557" s="67" t="s">
        <v>1003</v>
      </c>
    </row>
    <row r="558" spans="3:4">
      <c r="C558" s="66" t="s">
        <v>427</v>
      </c>
      <c r="D558" s="67" t="s">
        <v>1004</v>
      </c>
    </row>
    <row r="559" spans="3:4">
      <c r="C559" s="66" t="s">
        <v>427</v>
      </c>
      <c r="D559" s="67" t="s">
        <v>1005</v>
      </c>
    </row>
    <row r="560" spans="3:4">
      <c r="C560" s="66" t="s">
        <v>427</v>
      </c>
      <c r="D560" s="67" t="s">
        <v>1006</v>
      </c>
    </row>
    <row r="561" spans="3:4">
      <c r="C561" s="66" t="s">
        <v>427</v>
      </c>
      <c r="D561" s="67" t="s">
        <v>1007</v>
      </c>
    </row>
    <row r="562" spans="3:4">
      <c r="C562" s="66" t="s">
        <v>427</v>
      </c>
      <c r="D562" s="67" t="s">
        <v>1008</v>
      </c>
    </row>
    <row r="563" spans="3:4">
      <c r="C563" s="66" t="s">
        <v>427</v>
      </c>
      <c r="D563" s="67" t="s">
        <v>1009</v>
      </c>
    </row>
    <row r="564" spans="3:4">
      <c r="C564" s="66" t="s">
        <v>427</v>
      </c>
      <c r="D564" s="67" t="s">
        <v>1010</v>
      </c>
    </row>
    <row r="565" spans="3:4">
      <c r="C565" s="66" t="s">
        <v>427</v>
      </c>
      <c r="D565" s="67" t="s">
        <v>1011</v>
      </c>
    </row>
    <row r="566" spans="3:4">
      <c r="C566" s="66" t="s">
        <v>427</v>
      </c>
      <c r="D566" s="67" t="s">
        <v>1012</v>
      </c>
    </row>
    <row r="567" spans="3:4">
      <c r="C567" s="66" t="s">
        <v>427</v>
      </c>
      <c r="D567" s="67" t="s">
        <v>1013</v>
      </c>
    </row>
    <row r="568" spans="3:4">
      <c r="C568" s="66" t="s">
        <v>427</v>
      </c>
      <c r="D568" s="67" t="s">
        <v>1014</v>
      </c>
    </row>
    <row r="569" spans="3:4">
      <c r="C569" s="66" t="s">
        <v>427</v>
      </c>
      <c r="D569" s="67" t="s">
        <v>1015</v>
      </c>
    </row>
    <row r="570" spans="3:4">
      <c r="C570" s="66" t="s">
        <v>427</v>
      </c>
      <c r="D570" s="67" t="s">
        <v>1016</v>
      </c>
    </row>
    <row r="571" spans="3:4">
      <c r="C571" s="66" t="s">
        <v>427</v>
      </c>
      <c r="D571" s="67" t="s">
        <v>1017</v>
      </c>
    </row>
    <row r="572" spans="3:4">
      <c r="C572" s="66" t="s">
        <v>427</v>
      </c>
      <c r="D572" s="67" t="s">
        <v>1018</v>
      </c>
    </row>
    <row r="573" spans="3:4">
      <c r="C573" s="66" t="s">
        <v>427</v>
      </c>
      <c r="D573" s="67" t="s">
        <v>1019</v>
      </c>
    </row>
    <row r="574" spans="3:4">
      <c r="C574" s="66" t="s">
        <v>427</v>
      </c>
      <c r="D574" s="67" t="s">
        <v>1020</v>
      </c>
    </row>
    <row r="575" spans="3:4">
      <c r="C575" s="66" t="s">
        <v>427</v>
      </c>
      <c r="D575" s="67" t="s">
        <v>742</v>
      </c>
    </row>
    <row r="576" spans="3:4">
      <c r="C576" s="66" t="s">
        <v>427</v>
      </c>
      <c r="D576" s="67" t="s">
        <v>1021</v>
      </c>
    </row>
    <row r="577" spans="3:4">
      <c r="C577" s="66" t="s">
        <v>427</v>
      </c>
      <c r="D577" s="67" t="s">
        <v>1022</v>
      </c>
    </row>
    <row r="578" spans="3:4">
      <c r="C578" s="66" t="s">
        <v>427</v>
      </c>
      <c r="D578" s="67" t="s">
        <v>1023</v>
      </c>
    </row>
    <row r="579" spans="3:4">
      <c r="C579" s="66" t="s">
        <v>427</v>
      </c>
      <c r="D579" s="67" t="s">
        <v>1024</v>
      </c>
    </row>
    <row r="580" spans="3:4">
      <c r="C580" s="66" t="s">
        <v>427</v>
      </c>
      <c r="D580" s="67" t="s">
        <v>1025</v>
      </c>
    </row>
    <row r="581" spans="3:4">
      <c r="C581" s="66" t="s">
        <v>427</v>
      </c>
      <c r="D581" s="67" t="s">
        <v>1026</v>
      </c>
    </row>
    <row r="582" spans="3:4">
      <c r="C582" s="66" t="s">
        <v>55</v>
      </c>
      <c r="D582" s="67" t="s">
        <v>56</v>
      </c>
    </row>
    <row r="583" spans="3:4">
      <c r="C583" s="66" t="s">
        <v>55</v>
      </c>
      <c r="D583" s="67" t="s">
        <v>1027</v>
      </c>
    </row>
    <row r="584" spans="3:4">
      <c r="C584" s="66" t="s">
        <v>55</v>
      </c>
      <c r="D584" s="67" t="s">
        <v>1028</v>
      </c>
    </row>
    <row r="585" spans="3:4">
      <c r="C585" s="66" t="s">
        <v>55</v>
      </c>
      <c r="D585" s="67" t="s">
        <v>1029</v>
      </c>
    </row>
    <row r="586" spans="3:4">
      <c r="C586" s="66" t="s">
        <v>55</v>
      </c>
      <c r="D586" s="67" t="s">
        <v>1030</v>
      </c>
    </row>
    <row r="587" spans="3:4">
      <c r="C587" s="66" t="s">
        <v>55</v>
      </c>
      <c r="D587" s="67" t="s">
        <v>1031</v>
      </c>
    </row>
    <row r="588" spans="3:4">
      <c r="C588" s="66" t="s">
        <v>55</v>
      </c>
      <c r="D588" s="67" t="s">
        <v>1032</v>
      </c>
    </row>
    <row r="589" spans="3:4">
      <c r="C589" s="66" t="s">
        <v>55</v>
      </c>
      <c r="D589" s="67" t="s">
        <v>1033</v>
      </c>
    </row>
    <row r="590" spans="3:4">
      <c r="C590" s="66" t="s">
        <v>55</v>
      </c>
      <c r="D590" s="67" t="s">
        <v>1034</v>
      </c>
    </row>
    <row r="591" spans="3:4">
      <c r="C591" s="66" t="s">
        <v>55</v>
      </c>
      <c r="D591" s="67" t="s">
        <v>1035</v>
      </c>
    </row>
    <row r="592" spans="3:4">
      <c r="C592" s="66" t="s">
        <v>55</v>
      </c>
      <c r="D592" s="67" t="s">
        <v>1036</v>
      </c>
    </row>
    <row r="593" spans="3:4">
      <c r="C593" s="66" t="s">
        <v>55</v>
      </c>
      <c r="D593" s="67" t="s">
        <v>1037</v>
      </c>
    </row>
    <row r="594" spans="3:4">
      <c r="C594" s="66" t="s">
        <v>55</v>
      </c>
      <c r="D594" s="67" t="s">
        <v>1038</v>
      </c>
    </row>
    <row r="595" spans="3:4">
      <c r="C595" s="66" t="s">
        <v>55</v>
      </c>
      <c r="D595" s="67" t="s">
        <v>1039</v>
      </c>
    </row>
    <row r="596" spans="3:4">
      <c r="C596" s="66" t="s">
        <v>55</v>
      </c>
      <c r="D596" s="67" t="s">
        <v>1040</v>
      </c>
    </row>
    <row r="597" spans="3:4">
      <c r="C597" s="66" t="s">
        <v>55</v>
      </c>
      <c r="D597" s="67" t="s">
        <v>1041</v>
      </c>
    </row>
    <row r="598" spans="3:4">
      <c r="C598" s="66" t="s">
        <v>55</v>
      </c>
      <c r="D598" s="67" t="s">
        <v>1042</v>
      </c>
    </row>
    <row r="599" spans="3:4">
      <c r="C599" s="66" t="s">
        <v>55</v>
      </c>
      <c r="D599" s="67" t="s">
        <v>1043</v>
      </c>
    </row>
    <row r="600" spans="3:4">
      <c r="C600" s="66" t="s">
        <v>55</v>
      </c>
      <c r="D600" s="67" t="s">
        <v>1044</v>
      </c>
    </row>
    <row r="601" spans="3:4">
      <c r="C601" s="66" t="s">
        <v>55</v>
      </c>
      <c r="D601" s="67" t="s">
        <v>1045</v>
      </c>
    </row>
    <row r="602" spans="3:4">
      <c r="C602" s="66" t="s">
        <v>55</v>
      </c>
      <c r="D602" s="67" t="s">
        <v>1046</v>
      </c>
    </row>
    <row r="603" spans="3:4">
      <c r="C603" s="66" t="s">
        <v>55</v>
      </c>
      <c r="D603" s="67" t="s">
        <v>1047</v>
      </c>
    </row>
    <row r="604" spans="3:4">
      <c r="C604" s="66" t="s">
        <v>55</v>
      </c>
      <c r="D604" s="67" t="s">
        <v>1048</v>
      </c>
    </row>
    <row r="605" spans="3:4">
      <c r="C605" s="66" t="s">
        <v>55</v>
      </c>
      <c r="D605" s="67" t="s">
        <v>1049</v>
      </c>
    </row>
    <row r="606" spans="3:4">
      <c r="C606" s="66" t="s">
        <v>55</v>
      </c>
      <c r="D606" s="67" t="s">
        <v>1050</v>
      </c>
    </row>
    <row r="607" spans="3:4">
      <c r="C607" s="66" t="s">
        <v>55</v>
      </c>
      <c r="D607" s="67" t="s">
        <v>1051</v>
      </c>
    </row>
    <row r="608" spans="3:4">
      <c r="C608" s="66" t="s">
        <v>55</v>
      </c>
      <c r="D608" s="67" t="s">
        <v>1052</v>
      </c>
    </row>
    <row r="609" spans="3:4">
      <c r="C609" s="66" t="s">
        <v>55</v>
      </c>
      <c r="D609" s="67" t="s">
        <v>1053</v>
      </c>
    </row>
    <row r="610" spans="3:4">
      <c r="C610" s="66" t="s">
        <v>55</v>
      </c>
      <c r="D610" s="67" t="s">
        <v>1054</v>
      </c>
    </row>
    <row r="611" spans="3:4">
      <c r="C611" s="66" t="s">
        <v>55</v>
      </c>
      <c r="D611" s="67" t="s">
        <v>1055</v>
      </c>
    </row>
    <row r="612" spans="3:4">
      <c r="C612" s="66" t="s">
        <v>55</v>
      </c>
      <c r="D612" s="67" t="s">
        <v>1056</v>
      </c>
    </row>
    <row r="613" spans="3:4">
      <c r="C613" s="66" t="s">
        <v>55</v>
      </c>
      <c r="D613" s="67" t="s">
        <v>1057</v>
      </c>
    </row>
    <row r="614" spans="3:4">
      <c r="C614" s="66" t="s">
        <v>55</v>
      </c>
      <c r="D614" s="67" t="s">
        <v>1058</v>
      </c>
    </row>
    <row r="615" spans="3:4">
      <c r="C615" s="66" t="s">
        <v>55</v>
      </c>
      <c r="D615" s="67" t="s">
        <v>1059</v>
      </c>
    </row>
    <row r="616" spans="3:4">
      <c r="C616" s="66" t="s">
        <v>55</v>
      </c>
      <c r="D616" s="67" t="s">
        <v>1060</v>
      </c>
    </row>
    <row r="617" spans="3:4">
      <c r="C617" s="66" t="s">
        <v>55</v>
      </c>
      <c r="D617" s="67" t="s">
        <v>1061</v>
      </c>
    </row>
    <row r="618" spans="3:4">
      <c r="C618" s="66" t="s">
        <v>55</v>
      </c>
      <c r="D618" s="67" t="s">
        <v>1062</v>
      </c>
    </row>
    <row r="619" spans="3:4">
      <c r="C619" s="66" t="s">
        <v>55</v>
      </c>
      <c r="D619" s="67" t="s">
        <v>1063</v>
      </c>
    </row>
    <row r="620" spans="3:4">
      <c r="C620" s="66" t="s">
        <v>55</v>
      </c>
      <c r="D620" s="67" t="s">
        <v>1064</v>
      </c>
    </row>
    <row r="621" spans="3:4">
      <c r="C621" s="66" t="s">
        <v>55</v>
      </c>
      <c r="D621" s="67" t="s">
        <v>1065</v>
      </c>
    </row>
    <row r="622" spans="3:4">
      <c r="C622" s="66" t="s">
        <v>55</v>
      </c>
      <c r="D622" s="67" t="s">
        <v>1066</v>
      </c>
    </row>
    <row r="623" spans="3:4">
      <c r="C623" s="66" t="s">
        <v>55</v>
      </c>
      <c r="D623" s="67" t="s">
        <v>1067</v>
      </c>
    </row>
    <row r="624" spans="3:4">
      <c r="C624" s="66" t="s">
        <v>55</v>
      </c>
      <c r="D624" s="67" t="s">
        <v>1068</v>
      </c>
    </row>
    <row r="625" spans="3:4">
      <c r="C625" s="66" t="s">
        <v>55</v>
      </c>
      <c r="D625" s="67" t="s">
        <v>1069</v>
      </c>
    </row>
    <row r="626" spans="3:4">
      <c r="C626" s="66" t="s">
        <v>55</v>
      </c>
      <c r="D626" s="67" t="s">
        <v>1070</v>
      </c>
    </row>
    <row r="627" spans="3:4">
      <c r="C627" s="66" t="s">
        <v>55</v>
      </c>
      <c r="D627" s="67" t="s">
        <v>1071</v>
      </c>
    </row>
    <row r="628" spans="3:4">
      <c r="C628" s="66" t="s">
        <v>55</v>
      </c>
      <c r="D628" s="67" t="s">
        <v>1072</v>
      </c>
    </row>
    <row r="629" spans="3:4">
      <c r="C629" s="66" t="s">
        <v>55</v>
      </c>
      <c r="D629" s="67" t="s">
        <v>1073</v>
      </c>
    </row>
    <row r="630" spans="3:4">
      <c r="C630" s="66" t="s">
        <v>55</v>
      </c>
      <c r="D630" s="67" t="s">
        <v>1074</v>
      </c>
    </row>
    <row r="631" spans="3:4">
      <c r="C631" s="66" t="s">
        <v>55</v>
      </c>
      <c r="D631" s="67" t="s">
        <v>1075</v>
      </c>
    </row>
    <row r="632" spans="3:4">
      <c r="C632" s="66" t="s">
        <v>55</v>
      </c>
      <c r="D632" s="67" t="s">
        <v>1076</v>
      </c>
    </row>
    <row r="633" spans="3:4">
      <c r="C633" s="66" t="s">
        <v>55</v>
      </c>
      <c r="D633" s="67" t="s">
        <v>1077</v>
      </c>
    </row>
    <row r="634" spans="3:4">
      <c r="C634" s="66" t="s">
        <v>55</v>
      </c>
      <c r="D634" s="67" t="s">
        <v>1078</v>
      </c>
    </row>
    <row r="635" spans="3:4">
      <c r="C635" s="66" t="s">
        <v>55</v>
      </c>
      <c r="D635" s="67" t="s">
        <v>1079</v>
      </c>
    </row>
    <row r="636" spans="3:4">
      <c r="C636" s="66" t="s">
        <v>48</v>
      </c>
      <c r="D636" s="67" t="s">
        <v>49</v>
      </c>
    </row>
    <row r="637" spans="3:4">
      <c r="C637" s="66" t="s">
        <v>48</v>
      </c>
      <c r="D637" s="67" t="s">
        <v>1080</v>
      </c>
    </row>
    <row r="638" spans="3:4">
      <c r="C638" s="66" t="s">
        <v>48</v>
      </c>
      <c r="D638" s="67" t="s">
        <v>1081</v>
      </c>
    </row>
    <row r="639" spans="3:4">
      <c r="C639" s="66" t="s">
        <v>48</v>
      </c>
      <c r="D639" s="67" t="s">
        <v>1082</v>
      </c>
    </row>
    <row r="640" spans="3:4">
      <c r="C640" s="66" t="s">
        <v>48</v>
      </c>
      <c r="D640" s="67" t="s">
        <v>1083</v>
      </c>
    </row>
    <row r="641" spans="3:4">
      <c r="C641" s="66" t="s">
        <v>48</v>
      </c>
      <c r="D641" s="67" t="s">
        <v>1084</v>
      </c>
    </row>
    <row r="642" spans="3:4">
      <c r="C642" s="66" t="s">
        <v>48</v>
      </c>
      <c r="D642" s="67" t="s">
        <v>1085</v>
      </c>
    </row>
    <row r="643" spans="3:4">
      <c r="C643" s="66" t="s">
        <v>48</v>
      </c>
      <c r="D643" s="67" t="s">
        <v>1086</v>
      </c>
    </row>
    <row r="644" spans="3:4">
      <c r="C644" s="66" t="s">
        <v>48</v>
      </c>
      <c r="D644" s="67" t="s">
        <v>1087</v>
      </c>
    </row>
    <row r="645" spans="3:4">
      <c r="C645" s="66" t="s">
        <v>48</v>
      </c>
      <c r="D645" s="67" t="s">
        <v>1088</v>
      </c>
    </row>
    <row r="646" spans="3:4">
      <c r="C646" s="66" t="s">
        <v>48</v>
      </c>
      <c r="D646" s="67" t="s">
        <v>1089</v>
      </c>
    </row>
    <row r="647" spans="3:4">
      <c r="C647" s="66" t="s">
        <v>48</v>
      </c>
      <c r="D647" s="67" t="s">
        <v>1090</v>
      </c>
    </row>
    <row r="648" spans="3:4">
      <c r="C648" s="66" t="s">
        <v>48</v>
      </c>
      <c r="D648" s="67" t="s">
        <v>1091</v>
      </c>
    </row>
    <row r="649" spans="3:4">
      <c r="C649" s="66" t="s">
        <v>48</v>
      </c>
      <c r="D649" s="67" t="s">
        <v>1092</v>
      </c>
    </row>
    <row r="650" spans="3:4">
      <c r="C650" s="66" t="s">
        <v>48</v>
      </c>
      <c r="D650" s="67" t="s">
        <v>1093</v>
      </c>
    </row>
    <row r="651" spans="3:4">
      <c r="C651" s="66" t="s">
        <v>48</v>
      </c>
      <c r="D651" s="67" t="s">
        <v>1094</v>
      </c>
    </row>
    <row r="652" spans="3:4">
      <c r="C652" s="66" t="s">
        <v>48</v>
      </c>
      <c r="D652" s="67" t="s">
        <v>1095</v>
      </c>
    </row>
    <row r="653" spans="3:4">
      <c r="C653" s="66" t="s">
        <v>48</v>
      </c>
      <c r="D653" s="67" t="s">
        <v>1096</v>
      </c>
    </row>
    <row r="654" spans="3:4">
      <c r="C654" s="66" t="s">
        <v>48</v>
      </c>
      <c r="D654" s="67" t="s">
        <v>1097</v>
      </c>
    </row>
    <row r="655" spans="3:4">
      <c r="C655" s="66" t="s">
        <v>48</v>
      </c>
      <c r="D655" s="67" t="s">
        <v>1098</v>
      </c>
    </row>
    <row r="656" spans="3:4">
      <c r="C656" s="66" t="s">
        <v>48</v>
      </c>
      <c r="D656" s="67" t="s">
        <v>1099</v>
      </c>
    </row>
    <row r="657" spans="3:4">
      <c r="C657" s="66" t="s">
        <v>48</v>
      </c>
      <c r="D657" s="67" t="s">
        <v>1100</v>
      </c>
    </row>
    <row r="658" spans="3:4">
      <c r="C658" s="66" t="s">
        <v>48</v>
      </c>
      <c r="D658" s="67" t="s">
        <v>1101</v>
      </c>
    </row>
    <row r="659" spans="3:4">
      <c r="C659" s="66" t="s">
        <v>48</v>
      </c>
      <c r="D659" s="67" t="s">
        <v>1102</v>
      </c>
    </row>
    <row r="660" spans="3:4">
      <c r="C660" s="66" t="s">
        <v>48</v>
      </c>
      <c r="D660" s="67" t="s">
        <v>1103</v>
      </c>
    </row>
    <row r="661" spans="3:4">
      <c r="C661" s="66" t="s">
        <v>48</v>
      </c>
      <c r="D661" s="67" t="s">
        <v>1104</v>
      </c>
    </row>
    <row r="662" spans="3:4">
      <c r="C662" s="66" t="s">
        <v>48</v>
      </c>
      <c r="D662" s="67" t="s">
        <v>1105</v>
      </c>
    </row>
    <row r="663" spans="3:4">
      <c r="C663" s="66" t="s">
        <v>48</v>
      </c>
      <c r="D663" s="67" t="s">
        <v>1106</v>
      </c>
    </row>
    <row r="664" spans="3:4">
      <c r="C664" s="66" t="s">
        <v>48</v>
      </c>
      <c r="D664" s="67" t="s">
        <v>1107</v>
      </c>
    </row>
    <row r="665" spans="3:4">
      <c r="C665" s="66" t="s">
        <v>48</v>
      </c>
      <c r="D665" s="67" t="s">
        <v>1108</v>
      </c>
    </row>
    <row r="666" spans="3:4">
      <c r="C666" s="66" t="s">
        <v>48</v>
      </c>
      <c r="D666" s="67" t="s">
        <v>1109</v>
      </c>
    </row>
    <row r="667" spans="3:4">
      <c r="C667" s="66" t="s">
        <v>48</v>
      </c>
      <c r="D667" s="67" t="s">
        <v>1110</v>
      </c>
    </row>
    <row r="668" spans="3:4">
      <c r="C668" s="66" t="s">
        <v>48</v>
      </c>
      <c r="D668" s="67" t="s">
        <v>1111</v>
      </c>
    </row>
    <row r="669" spans="3:4">
      <c r="C669" s="66" t="s">
        <v>48</v>
      </c>
      <c r="D669" s="67" t="s">
        <v>1112</v>
      </c>
    </row>
    <row r="670" spans="3:4">
      <c r="C670" s="66" t="s">
        <v>48</v>
      </c>
      <c r="D670" s="67" t="s">
        <v>1113</v>
      </c>
    </row>
    <row r="671" spans="3:4">
      <c r="C671" s="66" t="s">
        <v>48</v>
      </c>
      <c r="D671" s="67" t="s">
        <v>1114</v>
      </c>
    </row>
    <row r="672" spans="3:4">
      <c r="C672" s="66" t="s">
        <v>48</v>
      </c>
      <c r="D672" s="67" t="s">
        <v>1115</v>
      </c>
    </row>
    <row r="673" spans="3:4">
      <c r="C673" s="66" t="s">
        <v>48</v>
      </c>
      <c r="D673" s="67" t="s">
        <v>1116</v>
      </c>
    </row>
    <row r="674" spans="3:4">
      <c r="C674" s="66" t="s">
        <v>48</v>
      </c>
      <c r="D674" s="67" t="s">
        <v>1117</v>
      </c>
    </row>
    <row r="675" spans="3:4">
      <c r="C675" s="66" t="s">
        <v>48</v>
      </c>
      <c r="D675" s="67" t="s">
        <v>1118</v>
      </c>
    </row>
    <row r="676" spans="3:4">
      <c r="C676" s="66" t="s">
        <v>48</v>
      </c>
      <c r="D676" s="67" t="s">
        <v>1119</v>
      </c>
    </row>
    <row r="677" spans="3:4">
      <c r="C677" s="66" t="s">
        <v>48</v>
      </c>
      <c r="D677" s="67" t="s">
        <v>1120</v>
      </c>
    </row>
    <row r="678" spans="3:4">
      <c r="C678" s="66" t="s">
        <v>48</v>
      </c>
      <c r="D678" s="67" t="s">
        <v>1121</v>
      </c>
    </row>
    <row r="679" spans="3:4">
      <c r="C679" s="66" t="s">
        <v>48</v>
      </c>
      <c r="D679" s="67" t="s">
        <v>1122</v>
      </c>
    </row>
    <row r="680" spans="3:4">
      <c r="C680" s="66" t="s">
        <v>48</v>
      </c>
      <c r="D680" s="67" t="s">
        <v>1123</v>
      </c>
    </row>
    <row r="681" spans="3:4">
      <c r="C681" s="66" t="s">
        <v>48</v>
      </c>
      <c r="D681" s="67" t="s">
        <v>1124</v>
      </c>
    </row>
    <row r="682" spans="3:4">
      <c r="C682" s="66" t="s">
        <v>48</v>
      </c>
      <c r="D682" s="67" t="s">
        <v>1125</v>
      </c>
    </row>
    <row r="683" spans="3:4">
      <c r="C683" s="66" t="s">
        <v>48</v>
      </c>
      <c r="D683" s="67" t="s">
        <v>1126</v>
      </c>
    </row>
    <row r="684" spans="3:4">
      <c r="C684" s="66" t="s">
        <v>48</v>
      </c>
      <c r="D684" s="67" t="s">
        <v>1127</v>
      </c>
    </row>
    <row r="685" spans="3:4">
      <c r="C685" s="66" t="s">
        <v>48</v>
      </c>
      <c r="D685" s="67" t="s">
        <v>1128</v>
      </c>
    </row>
    <row r="686" spans="3:4">
      <c r="C686" s="66" t="s">
        <v>48</v>
      </c>
      <c r="D686" s="67" t="s">
        <v>1129</v>
      </c>
    </row>
    <row r="687" spans="3:4">
      <c r="C687" s="66" t="s">
        <v>48</v>
      </c>
      <c r="D687" s="67" t="s">
        <v>1130</v>
      </c>
    </row>
    <row r="688" spans="3:4">
      <c r="C688" s="66" t="s">
        <v>48</v>
      </c>
      <c r="D688" s="67" t="s">
        <v>1131</v>
      </c>
    </row>
    <row r="689" spans="3:4">
      <c r="C689" s="66" t="s">
        <v>48</v>
      </c>
      <c r="D689" s="67" t="s">
        <v>1132</v>
      </c>
    </row>
    <row r="690" spans="3:4">
      <c r="C690" s="66" t="s">
        <v>48</v>
      </c>
      <c r="D690" s="67" t="s">
        <v>1133</v>
      </c>
    </row>
    <row r="691" spans="3:4">
      <c r="C691" s="66" t="s">
        <v>48</v>
      </c>
      <c r="D691" s="67" t="s">
        <v>1134</v>
      </c>
    </row>
    <row r="692" spans="3:4">
      <c r="C692" s="66" t="s">
        <v>48</v>
      </c>
      <c r="D692" s="67" t="s">
        <v>1135</v>
      </c>
    </row>
    <row r="693" spans="3:4">
      <c r="C693" s="66" t="s">
        <v>48</v>
      </c>
      <c r="D693" s="67" t="s">
        <v>1136</v>
      </c>
    </row>
    <row r="694" spans="3:4">
      <c r="C694" s="66" t="s">
        <v>48</v>
      </c>
      <c r="D694" s="67" t="s">
        <v>1137</v>
      </c>
    </row>
    <row r="695" spans="3:4">
      <c r="C695" s="66" t="s">
        <v>48</v>
      </c>
      <c r="D695" s="67" t="s">
        <v>1138</v>
      </c>
    </row>
    <row r="696" spans="3:4">
      <c r="C696" s="66" t="s">
        <v>48</v>
      </c>
      <c r="D696" s="67" t="s">
        <v>1139</v>
      </c>
    </row>
    <row r="697" spans="3:4">
      <c r="C697" s="66" t="s">
        <v>48</v>
      </c>
      <c r="D697" s="67" t="s">
        <v>1140</v>
      </c>
    </row>
    <row r="698" spans="3:4">
      <c r="C698" s="66" t="s">
        <v>431</v>
      </c>
      <c r="D698" s="67" t="s">
        <v>1141</v>
      </c>
    </row>
    <row r="699" spans="3:4">
      <c r="C699" s="66" t="s">
        <v>431</v>
      </c>
      <c r="D699" s="67" t="s">
        <v>1142</v>
      </c>
    </row>
    <row r="700" spans="3:4">
      <c r="C700" s="66" t="s">
        <v>431</v>
      </c>
      <c r="D700" s="67" t="s">
        <v>1143</v>
      </c>
    </row>
    <row r="701" spans="3:4">
      <c r="C701" s="66" t="s">
        <v>431</v>
      </c>
      <c r="D701" s="67" t="s">
        <v>1144</v>
      </c>
    </row>
    <row r="702" spans="3:4">
      <c r="C702" s="66" t="s">
        <v>431</v>
      </c>
      <c r="D702" s="67" t="s">
        <v>1145</v>
      </c>
    </row>
    <row r="703" spans="3:4">
      <c r="C703" s="66" t="s">
        <v>431</v>
      </c>
      <c r="D703" s="67" t="s">
        <v>1146</v>
      </c>
    </row>
    <row r="704" spans="3:4">
      <c r="C704" s="66" t="s">
        <v>431</v>
      </c>
      <c r="D704" s="67" t="s">
        <v>1147</v>
      </c>
    </row>
    <row r="705" spans="3:4">
      <c r="C705" s="66" t="s">
        <v>431</v>
      </c>
      <c r="D705" s="67" t="s">
        <v>1148</v>
      </c>
    </row>
    <row r="706" spans="3:4">
      <c r="C706" s="66" t="s">
        <v>431</v>
      </c>
      <c r="D706" s="67" t="s">
        <v>1149</v>
      </c>
    </row>
    <row r="707" spans="3:4">
      <c r="C707" s="66" t="s">
        <v>431</v>
      </c>
      <c r="D707" s="67" t="s">
        <v>1150</v>
      </c>
    </row>
    <row r="708" spans="3:4">
      <c r="C708" s="66" t="s">
        <v>431</v>
      </c>
      <c r="D708" s="67" t="s">
        <v>1151</v>
      </c>
    </row>
    <row r="709" spans="3:4">
      <c r="C709" s="66" t="s">
        <v>431</v>
      </c>
      <c r="D709" s="67" t="s">
        <v>1152</v>
      </c>
    </row>
    <row r="710" spans="3:4">
      <c r="C710" s="66" t="s">
        <v>431</v>
      </c>
      <c r="D710" s="67" t="s">
        <v>1153</v>
      </c>
    </row>
    <row r="711" spans="3:4">
      <c r="C711" s="66" t="s">
        <v>431</v>
      </c>
      <c r="D711" s="67" t="s">
        <v>1154</v>
      </c>
    </row>
    <row r="712" spans="3:4">
      <c r="C712" s="66" t="s">
        <v>431</v>
      </c>
      <c r="D712" s="67" t="s">
        <v>1155</v>
      </c>
    </row>
    <row r="713" spans="3:4">
      <c r="C713" s="66" t="s">
        <v>431</v>
      </c>
      <c r="D713" s="67" t="s">
        <v>1156</v>
      </c>
    </row>
    <row r="714" spans="3:4">
      <c r="C714" s="66" t="s">
        <v>431</v>
      </c>
      <c r="D714" s="67" t="s">
        <v>1157</v>
      </c>
    </row>
    <row r="715" spans="3:4">
      <c r="C715" s="66" t="s">
        <v>431</v>
      </c>
      <c r="D715" s="67" t="s">
        <v>1158</v>
      </c>
    </row>
    <row r="716" spans="3:4">
      <c r="C716" s="66" t="s">
        <v>431</v>
      </c>
      <c r="D716" s="67" t="s">
        <v>1159</v>
      </c>
    </row>
    <row r="717" spans="3:4">
      <c r="C717" s="66" t="s">
        <v>431</v>
      </c>
      <c r="D717" s="67" t="s">
        <v>1160</v>
      </c>
    </row>
    <row r="718" spans="3:4">
      <c r="C718" s="66" t="s">
        <v>431</v>
      </c>
      <c r="D718" s="67" t="s">
        <v>1161</v>
      </c>
    </row>
    <row r="719" spans="3:4">
      <c r="C719" s="66" t="s">
        <v>431</v>
      </c>
      <c r="D719" s="67" t="s">
        <v>1162</v>
      </c>
    </row>
    <row r="720" spans="3:4">
      <c r="C720" s="66" t="s">
        <v>431</v>
      </c>
      <c r="D720" s="67" t="s">
        <v>1163</v>
      </c>
    </row>
    <row r="721" spans="3:4">
      <c r="C721" s="66" t="s">
        <v>431</v>
      </c>
      <c r="D721" s="67" t="s">
        <v>1164</v>
      </c>
    </row>
    <row r="722" spans="3:4">
      <c r="C722" s="66" t="s">
        <v>431</v>
      </c>
      <c r="D722" s="67" t="s">
        <v>1165</v>
      </c>
    </row>
    <row r="723" spans="3:4">
      <c r="C723" s="66" t="s">
        <v>431</v>
      </c>
      <c r="D723" s="67" t="s">
        <v>1166</v>
      </c>
    </row>
    <row r="724" spans="3:4">
      <c r="C724" s="66" t="s">
        <v>431</v>
      </c>
      <c r="D724" s="67" t="s">
        <v>1167</v>
      </c>
    </row>
    <row r="725" spans="3:4">
      <c r="C725" s="66" t="s">
        <v>431</v>
      </c>
      <c r="D725" s="67" t="s">
        <v>1168</v>
      </c>
    </row>
    <row r="726" spans="3:4">
      <c r="C726" s="66" t="s">
        <v>431</v>
      </c>
      <c r="D726" s="67" t="s">
        <v>1169</v>
      </c>
    </row>
    <row r="727" spans="3:4">
      <c r="C727" s="66" t="s">
        <v>431</v>
      </c>
      <c r="D727" s="67" t="s">
        <v>1170</v>
      </c>
    </row>
    <row r="728" spans="3:4">
      <c r="C728" s="66" t="s">
        <v>431</v>
      </c>
      <c r="D728" s="67" t="s">
        <v>1171</v>
      </c>
    </row>
    <row r="729" spans="3:4">
      <c r="C729" s="66" t="s">
        <v>431</v>
      </c>
      <c r="D729" s="67" t="s">
        <v>1172</v>
      </c>
    </row>
    <row r="730" spans="3:4">
      <c r="C730" s="66" t="s">
        <v>431</v>
      </c>
      <c r="D730" s="67" t="s">
        <v>1173</v>
      </c>
    </row>
    <row r="731" spans="3:4">
      <c r="C731" s="66" t="s">
        <v>433</v>
      </c>
      <c r="D731" s="67" t="s">
        <v>1174</v>
      </c>
    </row>
    <row r="732" spans="3:4">
      <c r="C732" s="66" t="s">
        <v>433</v>
      </c>
      <c r="D732" s="67" t="s">
        <v>1175</v>
      </c>
    </row>
    <row r="733" spans="3:4">
      <c r="C733" s="66" t="s">
        <v>433</v>
      </c>
      <c r="D733" s="67" t="s">
        <v>1176</v>
      </c>
    </row>
    <row r="734" spans="3:4">
      <c r="C734" s="66" t="s">
        <v>433</v>
      </c>
      <c r="D734" s="67" t="s">
        <v>1177</v>
      </c>
    </row>
    <row r="735" spans="3:4">
      <c r="C735" s="66" t="s">
        <v>433</v>
      </c>
      <c r="D735" s="67" t="s">
        <v>1178</v>
      </c>
    </row>
    <row r="736" spans="3:4">
      <c r="C736" s="66" t="s">
        <v>433</v>
      </c>
      <c r="D736" s="67" t="s">
        <v>1179</v>
      </c>
    </row>
    <row r="737" spans="3:4">
      <c r="C737" s="66" t="s">
        <v>433</v>
      </c>
      <c r="D737" s="67" t="s">
        <v>1180</v>
      </c>
    </row>
    <row r="738" spans="3:4">
      <c r="C738" s="66" t="s">
        <v>433</v>
      </c>
      <c r="D738" s="67" t="s">
        <v>1181</v>
      </c>
    </row>
    <row r="739" spans="3:4">
      <c r="C739" s="66" t="s">
        <v>433</v>
      </c>
      <c r="D739" s="67" t="s">
        <v>1182</v>
      </c>
    </row>
    <row r="740" spans="3:4">
      <c r="C740" s="66" t="s">
        <v>433</v>
      </c>
      <c r="D740" s="67" t="s">
        <v>1183</v>
      </c>
    </row>
    <row r="741" spans="3:4">
      <c r="C741" s="66" t="s">
        <v>433</v>
      </c>
      <c r="D741" s="67" t="s">
        <v>1184</v>
      </c>
    </row>
    <row r="742" spans="3:4">
      <c r="C742" s="66" t="s">
        <v>433</v>
      </c>
      <c r="D742" s="67" t="s">
        <v>1185</v>
      </c>
    </row>
    <row r="743" spans="3:4">
      <c r="C743" s="66" t="s">
        <v>433</v>
      </c>
      <c r="D743" s="67" t="s">
        <v>1186</v>
      </c>
    </row>
    <row r="744" spans="3:4">
      <c r="C744" s="66" t="s">
        <v>433</v>
      </c>
      <c r="D744" s="67" t="s">
        <v>1187</v>
      </c>
    </row>
    <row r="745" spans="3:4">
      <c r="C745" s="66" t="s">
        <v>433</v>
      </c>
      <c r="D745" s="67" t="s">
        <v>1188</v>
      </c>
    </row>
    <row r="746" spans="3:4">
      <c r="C746" s="66" t="s">
        <v>433</v>
      </c>
      <c r="D746" s="67" t="s">
        <v>1189</v>
      </c>
    </row>
    <row r="747" spans="3:4">
      <c r="C747" s="66" t="s">
        <v>433</v>
      </c>
      <c r="D747" s="67" t="s">
        <v>1190</v>
      </c>
    </row>
    <row r="748" spans="3:4">
      <c r="C748" s="66" t="s">
        <v>433</v>
      </c>
      <c r="D748" s="67" t="s">
        <v>1191</v>
      </c>
    </row>
    <row r="749" spans="3:4">
      <c r="C749" s="66" t="s">
        <v>433</v>
      </c>
      <c r="D749" s="67" t="s">
        <v>1192</v>
      </c>
    </row>
    <row r="750" spans="3:4">
      <c r="C750" s="66" t="s">
        <v>433</v>
      </c>
      <c r="D750" s="67" t="s">
        <v>1193</v>
      </c>
    </row>
    <row r="751" spans="3:4">
      <c r="C751" s="66" t="s">
        <v>433</v>
      </c>
      <c r="D751" s="67" t="s">
        <v>1194</v>
      </c>
    </row>
    <row r="752" spans="3:4">
      <c r="C752" s="66" t="s">
        <v>433</v>
      </c>
      <c r="D752" s="67" t="s">
        <v>1195</v>
      </c>
    </row>
    <row r="753" spans="3:4">
      <c r="C753" s="66" t="s">
        <v>433</v>
      </c>
      <c r="D753" s="67" t="s">
        <v>1196</v>
      </c>
    </row>
    <row r="754" spans="3:4">
      <c r="C754" s="66" t="s">
        <v>433</v>
      </c>
      <c r="D754" s="67" t="s">
        <v>1197</v>
      </c>
    </row>
    <row r="755" spans="3:4">
      <c r="C755" s="66" t="s">
        <v>433</v>
      </c>
      <c r="D755" s="67" t="s">
        <v>1198</v>
      </c>
    </row>
    <row r="756" spans="3:4">
      <c r="C756" s="66" t="s">
        <v>433</v>
      </c>
      <c r="D756" s="67" t="s">
        <v>1199</v>
      </c>
    </row>
    <row r="757" spans="3:4">
      <c r="C757" s="66" t="s">
        <v>433</v>
      </c>
      <c r="D757" s="67" t="s">
        <v>1200</v>
      </c>
    </row>
    <row r="758" spans="3:4">
      <c r="C758" s="66" t="s">
        <v>433</v>
      </c>
      <c r="D758" s="67" t="s">
        <v>1201</v>
      </c>
    </row>
    <row r="759" spans="3:4">
      <c r="C759" s="66" t="s">
        <v>433</v>
      </c>
      <c r="D759" s="67" t="s">
        <v>1202</v>
      </c>
    </row>
    <row r="760" spans="3:4">
      <c r="C760" s="66" t="s">
        <v>433</v>
      </c>
      <c r="D760" s="67" t="s">
        <v>1203</v>
      </c>
    </row>
    <row r="761" spans="3:4">
      <c r="C761" s="66" t="s">
        <v>435</v>
      </c>
      <c r="D761" s="67" t="s">
        <v>1204</v>
      </c>
    </row>
    <row r="762" spans="3:4">
      <c r="C762" s="66" t="s">
        <v>435</v>
      </c>
      <c r="D762" s="67" t="s">
        <v>1205</v>
      </c>
    </row>
    <row r="763" spans="3:4">
      <c r="C763" s="66" t="s">
        <v>435</v>
      </c>
      <c r="D763" s="67" t="s">
        <v>1206</v>
      </c>
    </row>
    <row r="764" spans="3:4">
      <c r="C764" s="66" t="s">
        <v>435</v>
      </c>
      <c r="D764" s="67" t="s">
        <v>1207</v>
      </c>
    </row>
    <row r="765" spans="3:4">
      <c r="C765" s="66" t="s">
        <v>435</v>
      </c>
      <c r="D765" s="67" t="s">
        <v>1208</v>
      </c>
    </row>
    <row r="766" spans="3:4">
      <c r="C766" s="66" t="s">
        <v>435</v>
      </c>
      <c r="D766" s="67" t="s">
        <v>1209</v>
      </c>
    </row>
    <row r="767" spans="3:4">
      <c r="C767" s="66" t="s">
        <v>435</v>
      </c>
      <c r="D767" s="67" t="s">
        <v>1210</v>
      </c>
    </row>
    <row r="768" spans="3:4">
      <c r="C768" s="66" t="s">
        <v>435</v>
      </c>
      <c r="D768" s="67" t="s">
        <v>1211</v>
      </c>
    </row>
    <row r="769" spans="3:4">
      <c r="C769" s="66" t="s">
        <v>435</v>
      </c>
      <c r="D769" s="67" t="s">
        <v>1212</v>
      </c>
    </row>
    <row r="770" spans="3:4">
      <c r="C770" s="66" t="s">
        <v>435</v>
      </c>
      <c r="D770" s="67" t="s">
        <v>1213</v>
      </c>
    </row>
    <row r="771" spans="3:4">
      <c r="C771" s="66" t="s">
        <v>435</v>
      </c>
      <c r="D771" s="67" t="s">
        <v>1214</v>
      </c>
    </row>
    <row r="772" spans="3:4">
      <c r="C772" s="66" t="s">
        <v>435</v>
      </c>
      <c r="D772" s="67" t="s">
        <v>1215</v>
      </c>
    </row>
    <row r="773" spans="3:4">
      <c r="C773" s="66" t="s">
        <v>435</v>
      </c>
      <c r="D773" s="67" t="s">
        <v>1216</v>
      </c>
    </row>
    <row r="774" spans="3:4">
      <c r="C774" s="66" t="s">
        <v>435</v>
      </c>
      <c r="D774" s="67" t="s">
        <v>1217</v>
      </c>
    </row>
    <row r="775" spans="3:4">
      <c r="C775" s="66" t="s">
        <v>435</v>
      </c>
      <c r="D775" s="67" t="s">
        <v>787</v>
      </c>
    </row>
    <row r="776" spans="3:4">
      <c r="C776" s="66" t="s">
        <v>437</v>
      </c>
      <c r="D776" s="67" t="s">
        <v>1218</v>
      </c>
    </row>
    <row r="777" spans="3:4">
      <c r="C777" s="66" t="s">
        <v>437</v>
      </c>
      <c r="D777" s="67" t="s">
        <v>1219</v>
      </c>
    </row>
    <row r="778" spans="3:4">
      <c r="C778" s="66" t="s">
        <v>437</v>
      </c>
      <c r="D778" s="67" t="s">
        <v>1220</v>
      </c>
    </row>
    <row r="779" spans="3:4">
      <c r="C779" s="66" t="s">
        <v>437</v>
      </c>
      <c r="D779" s="67" t="s">
        <v>1221</v>
      </c>
    </row>
    <row r="780" spans="3:4">
      <c r="C780" s="66" t="s">
        <v>437</v>
      </c>
      <c r="D780" s="67" t="s">
        <v>1222</v>
      </c>
    </row>
    <row r="781" spans="3:4">
      <c r="C781" s="66" t="s">
        <v>437</v>
      </c>
      <c r="D781" s="67" t="s">
        <v>1223</v>
      </c>
    </row>
    <row r="782" spans="3:4">
      <c r="C782" s="66" t="s">
        <v>437</v>
      </c>
      <c r="D782" s="67" t="s">
        <v>1224</v>
      </c>
    </row>
    <row r="783" spans="3:4">
      <c r="C783" s="66" t="s">
        <v>437</v>
      </c>
      <c r="D783" s="67" t="s">
        <v>1225</v>
      </c>
    </row>
    <row r="784" spans="3:4">
      <c r="C784" s="66" t="s">
        <v>437</v>
      </c>
      <c r="D784" s="67" t="s">
        <v>1226</v>
      </c>
    </row>
    <row r="785" spans="3:4">
      <c r="C785" s="66" t="s">
        <v>437</v>
      </c>
      <c r="D785" s="67" t="s">
        <v>1227</v>
      </c>
    </row>
    <row r="786" spans="3:4">
      <c r="C786" s="66" t="s">
        <v>437</v>
      </c>
      <c r="D786" s="67" t="s">
        <v>1228</v>
      </c>
    </row>
    <row r="787" spans="3:4">
      <c r="C787" s="66" t="s">
        <v>437</v>
      </c>
      <c r="D787" s="67" t="s">
        <v>1229</v>
      </c>
    </row>
    <row r="788" spans="3:4">
      <c r="C788" s="66" t="s">
        <v>437</v>
      </c>
      <c r="D788" s="67" t="s">
        <v>1230</v>
      </c>
    </row>
    <row r="789" spans="3:4">
      <c r="C789" s="66" t="s">
        <v>437</v>
      </c>
      <c r="D789" s="67" t="s">
        <v>1231</v>
      </c>
    </row>
    <row r="790" spans="3:4">
      <c r="C790" s="66" t="s">
        <v>437</v>
      </c>
      <c r="D790" s="67" t="s">
        <v>1232</v>
      </c>
    </row>
    <row r="791" spans="3:4">
      <c r="C791" s="66" t="s">
        <v>437</v>
      </c>
      <c r="D791" s="67" t="s">
        <v>1233</v>
      </c>
    </row>
    <row r="792" spans="3:4">
      <c r="C792" s="66" t="s">
        <v>437</v>
      </c>
      <c r="D792" s="67" t="s">
        <v>1234</v>
      </c>
    </row>
    <row r="793" spans="3:4">
      <c r="C793" s="66" t="s">
        <v>437</v>
      </c>
      <c r="D793" s="67" t="s">
        <v>1235</v>
      </c>
    </row>
    <row r="794" spans="3:4">
      <c r="C794" s="66" t="s">
        <v>437</v>
      </c>
      <c r="D794" s="67" t="s">
        <v>1236</v>
      </c>
    </row>
    <row r="795" spans="3:4">
      <c r="C795" s="66" t="s">
        <v>439</v>
      </c>
      <c r="D795" s="67" t="s">
        <v>1237</v>
      </c>
    </row>
    <row r="796" spans="3:4">
      <c r="C796" s="66" t="s">
        <v>439</v>
      </c>
      <c r="D796" s="67" t="s">
        <v>1238</v>
      </c>
    </row>
    <row r="797" spans="3:4">
      <c r="C797" s="66" t="s">
        <v>439</v>
      </c>
      <c r="D797" s="67" t="s">
        <v>1239</v>
      </c>
    </row>
    <row r="798" spans="3:4">
      <c r="C798" s="66" t="s">
        <v>439</v>
      </c>
      <c r="D798" s="67" t="s">
        <v>1240</v>
      </c>
    </row>
    <row r="799" spans="3:4">
      <c r="C799" s="66" t="s">
        <v>439</v>
      </c>
      <c r="D799" s="67" t="s">
        <v>1241</v>
      </c>
    </row>
    <row r="800" spans="3:4">
      <c r="C800" s="66" t="s">
        <v>439</v>
      </c>
      <c r="D800" s="67" t="s">
        <v>1242</v>
      </c>
    </row>
    <row r="801" spans="3:4">
      <c r="C801" s="66" t="s">
        <v>439</v>
      </c>
      <c r="D801" s="67" t="s">
        <v>1243</v>
      </c>
    </row>
    <row r="802" spans="3:4">
      <c r="C802" s="66" t="s">
        <v>439</v>
      </c>
      <c r="D802" s="67" t="s">
        <v>1244</v>
      </c>
    </row>
    <row r="803" spans="3:4">
      <c r="C803" s="66" t="s">
        <v>439</v>
      </c>
      <c r="D803" s="67" t="s">
        <v>1245</v>
      </c>
    </row>
    <row r="804" spans="3:4">
      <c r="C804" s="66" t="s">
        <v>439</v>
      </c>
      <c r="D804" s="67" t="s">
        <v>1246</v>
      </c>
    </row>
    <row r="805" spans="3:4">
      <c r="C805" s="66" t="s">
        <v>439</v>
      </c>
      <c r="D805" s="67" t="s">
        <v>614</v>
      </c>
    </row>
    <row r="806" spans="3:4">
      <c r="C806" s="66" t="s">
        <v>439</v>
      </c>
      <c r="D806" s="67" t="s">
        <v>1247</v>
      </c>
    </row>
    <row r="807" spans="3:4">
      <c r="C807" s="66" t="s">
        <v>439</v>
      </c>
      <c r="D807" s="67" t="s">
        <v>1248</v>
      </c>
    </row>
    <row r="808" spans="3:4">
      <c r="C808" s="66" t="s">
        <v>439</v>
      </c>
      <c r="D808" s="67" t="s">
        <v>1249</v>
      </c>
    </row>
    <row r="809" spans="3:4">
      <c r="C809" s="66" t="s">
        <v>439</v>
      </c>
      <c r="D809" s="67" t="s">
        <v>1250</v>
      </c>
    </row>
    <row r="810" spans="3:4">
      <c r="C810" s="66" t="s">
        <v>439</v>
      </c>
      <c r="D810" s="67" t="s">
        <v>1251</v>
      </c>
    </row>
    <row r="811" spans="3:4">
      <c r="C811" s="66" t="s">
        <v>439</v>
      </c>
      <c r="D811" s="67" t="s">
        <v>1252</v>
      </c>
    </row>
    <row r="812" spans="3:4">
      <c r="C812" s="66" t="s">
        <v>441</v>
      </c>
      <c r="D812" s="67" t="s">
        <v>1253</v>
      </c>
    </row>
    <row r="813" spans="3:4">
      <c r="C813" s="66" t="s">
        <v>441</v>
      </c>
      <c r="D813" s="67" t="s">
        <v>1254</v>
      </c>
    </row>
    <row r="814" spans="3:4">
      <c r="C814" s="66" t="s">
        <v>441</v>
      </c>
      <c r="D814" s="67" t="s">
        <v>1255</v>
      </c>
    </row>
    <row r="815" spans="3:4">
      <c r="C815" s="66" t="s">
        <v>441</v>
      </c>
      <c r="D815" s="67" t="s">
        <v>1256</v>
      </c>
    </row>
    <row r="816" spans="3:4">
      <c r="C816" s="66" t="s">
        <v>441</v>
      </c>
      <c r="D816" s="67" t="s">
        <v>1257</v>
      </c>
    </row>
    <row r="817" spans="3:4">
      <c r="C817" s="66" t="s">
        <v>441</v>
      </c>
      <c r="D817" s="67" t="s">
        <v>1258</v>
      </c>
    </row>
    <row r="818" spans="3:4">
      <c r="C818" s="66" t="s">
        <v>441</v>
      </c>
      <c r="D818" s="67" t="s">
        <v>1259</v>
      </c>
    </row>
    <row r="819" spans="3:4">
      <c r="C819" s="66" t="s">
        <v>441</v>
      </c>
      <c r="D819" s="67" t="s">
        <v>1260</v>
      </c>
    </row>
    <row r="820" spans="3:4">
      <c r="C820" s="66" t="s">
        <v>441</v>
      </c>
      <c r="D820" s="67" t="s">
        <v>1261</v>
      </c>
    </row>
    <row r="821" spans="3:4">
      <c r="C821" s="66" t="s">
        <v>441</v>
      </c>
      <c r="D821" s="67" t="s">
        <v>1262</v>
      </c>
    </row>
    <row r="822" spans="3:4">
      <c r="C822" s="66" t="s">
        <v>441</v>
      </c>
      <c r="D822" s="67" t="s">
        <v>1263</v>
      </c>
    </row>
    <row r="823" spans="3:4">
      <c r="C823" s="66" t="s">
        <v>441</v>
      </c>
      <c r="D823" s="67" t="s">
        <v>1264</v>
      </c>
    </row>
    <row r="824" spans="3:4">
      <c r="C824" s="66" t="s">
        <v>441</v>
      </c>
      <c r="D824" s="67" t="s">
        <v>1265</v>
      </c>
    </row>
    <row r="825" spans="3:4">
      <c r="C825" s="66" t="s">
        <v>441</v>
      </c>
      <c r="D825" s="67" t="s">
        <v>1266</v>
      </c>
    </row>
    <row r="826" spans="3:4">
      <c r="C826" s="66" t="s">
        <v>441</v>
      </c>
      <c r="D826" s="67" t="s">
        <v>1267</v>
      </c>
    </row>
    <row r="827" spans="3:4">
      <c r="C827" s="66" t="s">
        <v>441</v>
      </c>
      <c r="D827" s="67" t="s">
        <v>1268</v>
      </c>
    </row>
    <row r="828" spans="3:4">
      <c r="C828" s="66" t="s">
        <v>441</v>
      </c>
      <c r="D828" s="67" t="s">
        <v>674</v>
      </c>
    </row>
    <row r="829" spans="3:4">
      <c r="C829" s="66" t="s">
        <v>441</v>
      </c>
      <c r="D829" s="67" t="s">
        <v>1269</v>
      </c>
    </row>
    <row r="830" spans="3:4">
      <c r="C830" s="66" t="s">
        <v>441</v>
      </c>
      <c r="D830" s="67" t="s">
        <v>1270</v>
      </c>
    </row>
    <row r="831" spans="3:4">
      <c r="C831" s="66" t="s">
        <v>441</v>
      </c>
      <c r="D831" s="67" t="s">
        <v>1271</v>
      </c>
    </row>
    <row r="832" spans="3:4">
      <c r="C832" s="66" t="s">
        <v>441</v>
      </c>
      <c r="D832" s="67" t="s">
        <v>1272</v>
      </c>
    </row>
    <row r="833" spans="3:4">
      <c r="C833" s="66" t="s">
        <v>441</v>
      </c>
      <c r="D833" s="67" t="s">
        <v>1273</v>
      </c>
    </row>
    <row r="834" spans="3:4">
      <c r="C834" s="66" t="s">
        <v>441</v>
      </c>
      <c r="D834" s="67" t="s">
        <v>1274</v>
      </c>
    </row>
    <row r="835" spans="3:4">
      <c r="C835" s="66" t="s">
        <v>441</v>
      </c>
      <c r="D835" s="67" t="s">
        <v>1275</v>
      </c>
    </row>
    <row r="836" spans="3:4">
      <c r="C836" s="66" t="s">
        <v>441</v>
      </c>
      <c r="D836" s="67" t="s">
        <v>1276</v>
      </c>
    </row>
    <row r="837" spans="3:4">
      <c r="C837" s="66" t="s">
        <v>441</v>
      </c>
      <c r="D837" s="67" t="s">
        <v>1277</v>
      </c>
    </row>
    <row r="838" spans="3:4">
      <c r="C838" s="66" t="s">
        <v>441</v>
      </c>
      <c r="D838" s="67" t="s">
        <v>1278</v>
      </c>
    </row>
    <row r="839" spans="3:4">
      <c r="C839" s="66" t="s">
        <v>443</v>
      </c>
      <c r="D839" s="67" t="s">
        <v>1279</v>
      </c>
    </row>
    <row r="840" spans="3:4">
      <c r="C840" s="66" t="s">
        <v>443</v>
      </c>
      <c r="D840" s="67" t="s">
        <v>1280</v>
      </c>
    </row>
    <row r="841" spans="3:4">
      <c r="C841" s="66" t="s">
        <v>443</v>
      </c>
      <c r="D841" s="67" t="s">
        <v>1281</v>
      </c>
    </row>
    <row r="842" spans="3:4">
      <c r="C842" s="66" t="s">
        <v>443</v>
      </c>
      <c r="D842" s="67" t="s">
        <v>1282</v>
      </c>
    </row>
    <row r="843" spans="3:4">
      <c r="C843" s="66" t="s">
        <v>443</v>
      </c>
      <c r="D843" s="67" t="s">
        <v>1283</v>
      </c>
    </row>
    <row r="844" spans="3:4">
      <c r="C844" s="66" t="s">
        <v>443</v>
      </c>
      <c r="D844" s="67" t="s">
        <v>1284</v>
      </c>
    </row>
    <row r="845" spans="3:4">
      <c r="C845" s="66" t="s">
        <v>443</v>
      </c>
      <c r="D845" s="67" t="s">
        <v>1285</v>
      </c>
    </row>
    <row r="846" spans="3:4">
      <c r="C846" s="66" t="s">
        <v>443</v>
      </c>
      <c r="D846" s="67" t="s">
        <v>1286</v>
      </c>
    </row>
    <row r="847" spans="3:4">
      <c r="C847" s="66" t="s">
        <v>443</v>
      </c>
      <c r="D847" s="67" t="s">
        <v>1287</v>
      </c>
    </row>
    <row r="848" spans="3:4">
      <c r="C848" s="66" t="s">
        <v>443</v>
      </c>
      <c r="D848" s="67" t="s">
        <v>1288</v>
      </c>
    </row>
    <row r="849" spans="3:4">
      <c r="C849" s="66" t="s">
        <v>443</v>
      </c>
      <c r="D849" s="67" t="s">
        <v>1289</v>
      </c>
    </row>
    <row r="850" spans="3:4">
      <c r="C850" s="66" t="s">
        <v>443</v>
      </c>
      <c r="D850" s="67" t="s">
        <v>1290</v>
      </c>
    </row>
    <row r="851" spans="3:4">
      <c r="C851" s="66" t="s">
        <v>443</v>
      </c>
      <c r="D851" s="67" t="s">
        <v>1291</v>
      </c>
    </row>
    <row r="852" spans="3:4">
      <c r="C852" s="66" t="s">
        <v>443</v>
      </c>
      <c r="D852" s="67" t="s">
        <v>1292</v>
      </c>
    </row>
    <row r="853" spans="3:4">
      <c r="C853" s="66" t="s">
        <v>443</v>
      </c>
      <c r="D853" s="67" t="s">
        <v>1293</v>
      </c>
    </row>
    <row r="854" spans="3:4">
      <c r="C854" s="66" t="s">
        <v>443</v>
      </c>
      <c r="D854" s="67" t="s">
        <v>1294</v>
      </c>
    </row>
    <row r="855" spans="3:4">
      <c r="C855" s="66" t="s">
        <v>443</v>
      </c>
      <c r="D855" s="67" t="s">
        <v>1295</v>
      </c>
    </row>
    <row r="856" spans="3:4">
      <c r="C856" s="66" t="s">
        <v>443</v>
      </c>
      <c r="D856" s="67" t="s">
        <v>1296</v>
      </c>
    </row>
    <row r="857" spans="3:4">
      <c r="C857" s="66" t="s">
        <v>443</v>
      </c>
      <c r="D857" s="67" t="s">
        <v>1297</v>
      </c>
    </row>
    <row r="858" spans="3:4">
      <c r="C858" s="66" t="s">
        <v>443</v>
      </c>
      <c r="D858" s="67" t="s">
        <v>1298</v>
      </c>
    </row>
    <row r="859" spans="3:4">
      <c r="C859" s="66" t="s">
        <v>443</v>
      </c>
      <c r="D859" s="67" t="s">
        <v>1299</v>
      </c>
    </row>
    <row r="860" spans="3:4">
      <c r="C860" s="66" t="s">
        <v>443</v>
      </c>
      <c r="D860" s="67" t="s">
        <v>948</v>
      </c>
    </row>
    <row r="861" spans="3:4">
      <c r="C861" s="66" t="s">
        <v>443</v>
      </c>
      <c r="D861" s="67" t="s">
        <v>1300</v>
      </c>
    </row>
    <row r="862" spans="3:4">
      <c r="C862" s="66" t="s">
        <v>443</v>
      </c>
      <c r="D862" s="67" t="s">
        <v>1301</v>
      </c>
    </row>
    <row r="863" spans="3:4">
      <c r="C863" s="66" t="s">
        <v>443</v>
      </c>
      <c r="D863" s="67" t="s">
        <v>1302</v>
      </c>
    </row>
    <row r="864" spans="3:4">
      <c r="C864" s="66" t="s">
        <v>443</v>
      </c>
      <c r="D864" s="67" t="s">
        <v>1303</v>
      </c>
    </row>
    <row r="865" spans="3:4">
      <c r="C865" s="66" t="s">
        <v>443</v>
      </c>
      <c r="D865" s="67" t="s">
        <v>1304</v>
      </c>
    </row>
    <row r="866" spans="3:4">
      <c r="C866" s="66" t="s">
        <v>443</v>
      </c>
      <c r="D866" s="67" t="s">
        <v>1305</v>
      </c>
    </row>
    <row r="867" spans="3:4">
      <c r="C867" s="66" t="s">
        <v>443</v>
      </c>
      <c r="D867" s="67" t="s">
        <v>1306</v>
      </c>
    </row>
    <row r="868" spans="3:4">
      <c r="C868" s="66" t="s">
        <v>443</v>
      </c>
      <c r="D868" s="67" t="s">
        <v>1307</v>
      </c>
    </row>
    <row r="869" spans="3:4">
      <c r="C869" s="66" t="s">
        <v>443</v>
      </c>
      <c r="D869" s="67" t="s">
        <v>1308</v>
      </c>
    </row>
    <row r="870" spans="3:4">
      <c r="C870" s="66" t="s">
        <v>443</v>
      </c>
      <c r="D870" s="67" t="s">
        <v>1309</v>
      </c>
    </row>
    <row r="871" spans="3:4">
      <c r="C871" s="66" t="s">
        <v>443</v>
      </c>
      <c r="D871" s="67" t="s">
        <v>1310</v>
      </c>
    </row>
    <row r="872" spans="3:4">
      <c r="C872" s="66" t="s">
        <v>443</v>
      </c>
      <c r="D872" s="67" t="s">
        <v>1311</v>
      </c>
    </row>
    <row r="873" spans="3:4">
      <c r="C873" s="66" t="s">
        <v>443</v>
      </c>
      <c r="D873" s="67" t="s">
        <v>1312</v>
      </c>
    </row>
    <row r="874" spans="3:4">
      <c r="C874" s="66" t="s">
        <v>443</v>
      </c>
      <c r="D874" s="67" t="s">
        <v>1313</v>
      </c>
    </row>
    <row r="875" spans="3:4">
      <c r="C875" s="66" t="s">
        <v>443</v>
      </c>
      <c r="D875" s="67" t="s">
        <v>1314</v>
      </c>
    </row>
    <row r="876" spans="3:4">
      <c r="C876" s="66" t="s">
        <v>443</v>
      </c>
      <c r="D876" s="67" t="s">
        <v>1315</v>
      </c>
    </row>
    <row r="877" spans="3:4">
      <c r="C877" s="66" t="s">
        <v>443</v>
      </c>
      <c r="D877" s="67" t="s">
        <v>1316</v>
      </c>
    </row>
    <row r="878" spans="3:4">
      <c r="C878" s="66" t="s">
        <v>443</v>
      </c>
      <c r="D878" s="67" t="s">
        <v>1317</v>
      </c>
    </row>
    <row r="879" spans="3:4">
      <c r="C879" s="66" t="s">
        <v>443</v>
      </c>
      <c r="D879" s="67" t="s">
        <v>1318</v>
      </c>
    </row>
    <row r="880" spans="3:4">
      <c r="C880" s="66" t="s">
        <v>443</v>
      </c>
      <c r="D880" s="67" t="s">
        <v>1319</v>
      </c>
    </row>
    <row r="881" spans="3:4">
      <c r="C881" s="66" t="s">
        <v>443</v>
      </c>
      <c r="D881" s="67" t="s">
        <v>1320</v>
      </c>
    </row>
    <row r="882" spans="3:4">
      <c r="C882" s="66" t="s">
        <v>443</v>
      </c>
      <c r="D882" s="67" t="s">
        <v>1321</v>
      </c>
    </row>
    <row r="883" spans="3:4">
      <c r="C883" s="66" t="s">
        <v>443</v>
      </c>
      <c r="D883" s="67" t="s">
        <v>1322</v>
      </c>
    </row>
    <row r="884" spans="3:4">
      <c r="C884" s="66" t="s">
        <v>443</v>
      </c>
      <c r="D884" s="67" t="s">
        <v>1323</v>
      </c>
    </row>
    <row r="885" spans="3:4">
      <c r="C885" s="66" t="s">
        <v>443</v>
      </c>
      <c r="D885" s="67" t="s">
        <v>1324</v>
      </c>
    </row>
    <row r="886" spans="3:4">
      <c r="C886" s="66" t="s">
        <v>443</v>
      </c>
      <c r="D886" s="67" t="s">
        <v>1325</v>
      </c>
    </row>
    <row r="887" spans="3:4">
      <c r="C887" s="66" t="s">
        <v>443</v>
      </c>
      <c r="D887" s="67" t="s">
        <v>1326</v>
      </c>
    </row>
    <row r="888" spans="3:4">
      <c r="C888" s="66" t="s">
        <v>443</v>
      </c>
      <c r="D888" s="67" t="s">
        <v>1327</v>
      </c>
    </row>
    <row r="889" spans="3:4">
      <c r="C889" s="66" t="s">
        <v>443</v>
      </c>
      <c r="D889" s="67" t="s">
        <v>1328</v>
      </c>
    </row>
    <row r="890" spans="3:4">
      <c r="C890" s="66" t="s">
        <v>443</v>
      </c>
      <c r="D890" s="67" t="s">
        <v>1329</v>
      </c>
    </row>
    <row r="891" spans="3:4">
      <c r="C891" s="66" t="s">
        <v>443</v>
      </c>
      <c r="D891" s="67" t="s">
        <v>1330</v>
      </c>
    </row>
    <row r="892" spans="3:4">
      <c r="C892" s="66" t="s">
        <v>443</v>
      </c>
      <c r="D892" s="67" t="s">
        <v>1331</v>
      </c>
    </row>
    <row r="893" spans="3:4">
      <c r="C893" s="66" t="s">
        <v>443</v>
      </c>
      <c r="D893" s="67" t="s">
        <v>1332</v>
      </c>
    </row>
    <row r="894" spans="3:4">
      <c r="C894" s="66" t="s">
        <v>443</v>
      </c>
      <c r="D894" s="67" t="s">
        <v>1333</v>
      </c>
    </row>
    <row r="895" spans="3:4">
      <c r="C895" s="66" t="s">
        <v>443</v>
      </c>
      <c r="D895" s="67" t="s">
        <v>1334</v>
      </c>
    </row>
    <row r="896" spans="3:4">
      <c r="C896" s="66" t="s">
        <v>443</v>
      </c>
      <c r="D896" s="67" t="s">
        <v>1335</v>
      </c>
    </row>
    <row r="897" spans="3:4">
      <c r="C897" s="66" t="s">
        <v>443</v>
      </c>
      <c r="D897" s="67" t="s">
        <v>1336</v>
      </c>
    </row>
    <row r="898" spans="3:4">
      <c r="C898" s="66" t="s">
        <v>443</v>
      </c>
      <c r="D898" s="67" t="s">
        <v>1337</v>
      </c>
    </row>
    <row r="899" spans="3:4">
      <c r="C899" s="66" t="s">
        <v>443</v>
      </c>
      <c r="D899" s="67" t="s">
        <v>1338</v>
      </c>
    </row>
    <row r="900" spans="3:4">
      <c r="C900" s="66" t="s">
        <v>443</v>
      </c>
      <c r="D900" s="67" t="s">
        <v>1339</v>
      </c>
    </row>
    <row r="901" spans="3:4">
      <c r="C901" s="66" t="s">
        <v>443</v>
      </c>
      <c r="D901" s="67" t="s">
        <v>1340</v>
      </c>
    </row>
    <row r="902" spans="3:4">
      <c r="C902" s="66" t="s">
        <v>443</v>
      </c>
      <c r="D902" s="67" t="s">
        <v>614</v>
      </c>
    </row>
    <row r="903" spans="3:4">
      <c r="C903" s="66" t="s">
        <v>443</v>
      </c>
      <c r="D903" s="67" t="s">
        <v>1341</v>
      </c>
    </row>
    <row r="904" spans="3:4">
      <c r="C904" s="66" t="s">
        <v>443</v>
      </c>
      <c r="D904" s="67" t="s">
        <v>1342</v>
      </c>
    </row>
    <row r="905" spans="3:4">
      <c r="C905" s="66" t="s">
        <v>443</v>
      </c>
      <c r="D905" s="67" t="s">
        <v>1343</v>
      </c>
    </row>
    <row r="906" spans="3:4">
      <c r="C906" s="66" t="s">
        <v>443</v>
      </c>
      <c r="D906" s="67" t="s">
        <v>1344</v>
      </c>
    </row>
    <row r="907" spans="3:4">
      <c r="C907" s="66" t="s">
        <v>443</v>
      </c>
      <c r="D907" s="67" t="s">
        <v>1345</v>
      </c>
    </row>
    <row r="908" spans="3:4">
      <c r="C908" s="66" t="s">
        <v>443</v>
      </c>
      <c r="D908" s="67" t="s">
        <v>954</v>
      </c>
    </row>
    <row r="909" spans="3:4">
      <c r="C909" s="66" t="s">
        <v>443</v>
      </c>
      <c r="D909" s="67" t="s">
        <v>1346</v>
      </c>
    </row>
    <row r="910" spans="3:4">
      <c r="C910" s="66" t="s">
        <v>443</v>
      </c>
      <c r="D910" s="67" t="s">
        <v>1347</v>
      </c>
    </row>
    <row r="911" spans="3:4">
      <c r="C911" s="66" t="s">
        <v>443</v>
      </c>
      <c r="D911" s="67" t="s">
        <v>1348</v>
      </c>
    </row>
    <row r="912" spans="3:4">
      <c r="C912" s="66" t="s">
        <v>443</v>
      </c>
      <c r="D912" s="67" t="s">
        <v>1349</v>
      </c>
    </row>
    <row r="913" spans="3:4">
      <c r="C913" s="66" t="s">
        <v>443</v>
      </c>
      <c r="D913" s="67" t="s">
        <v>1350</v>
      </c>
    </row>
    <row r="914" spans="3:4">
      <c r="C914" s="66" t="s">
        <v>443</v>
      </c>
      <c r="D914" s="67" t="s">
        <v>1351</v>
      </c>
    </row>
    <row r="915" spans="3:4">
      <c r="C915" s="66" t="s">
        <v>443</v>
      </c>
      <c r="D915" s="67" t="s">
        <v>1352</v>
      </c>
    </row>
    <row r="916" spans="3:4">
      <c r="C916" s="66" t="s">
        <v>445</v>
      </c>
      <c r="D916" s="67" t="s">
        <v>1353</v>
      </c>
    </row>
    <row r="917" spans="3:4">
      <c r="C917" s="66" t="s">
        <v>445</v>
      </c>
      <c r="D917" s="67" t="s">
        <v>1354</v>
      </c>
    </row>
    <row r="918" spans="3:4">
      <c r="C918" s="66" t="s">
        <v>445</v>
      </c>
      <c r="D918" s="67" t="s">
        <v>1355</v>
      </c>
    </row>
    <row r="919" spans="3:4">
      <c r="C919" s="66" t="s">
        <v>445</v>
      </c>
      <c r="D919" s="67" t="s">
        <v>1356</v>
      </c>
    </row>
    <row r="920" spans="3:4">
      <c r="C920" s="66" t="s">
        <v>445</v>
      </c>
      <c r="D920" s="67" t="s">
        <v>1357</v>
      </c>
    </row>
    <row r="921" spans="3:4">
      <c r="C921" s="66" t="s">
        <v>445</v>
      </c>
      <c r="D921" s="67" t="s">
        <v>1358</v>
      </c>
    </row>
    <row r="922" spans="3:4">
      <c r="C922" s="66" t="s">
        <v>445</v>
      </c>
      <c r="D922" s="67" t="s">
        <v>1359</v>
      </c>
    </row>
    <row r="923" spans="3:4">
      <c r="C923" s="66" t="s">
        <v>445</v>
      </c>
      <c r="D923" s="67" t="s">
        <v>1360</v>
      </c>
    </row>
    <row r="924" spans="3:4">
      <c r="C924" s="66" t="s">
        <v>445</v>
      </c>
      <c r="D924" s="67" t="s">
        <v>1361</v>
      </c>
    </row>
    <row r="925" spans="3:4">
      <c r="C925" s="66" t="s">
        <v>445</v>
      </c>
      <c r="D925" s="67" t="s">
        <v>1362</v>
      </c>
    </row>
    <row r="926" spans="3:4">
      <c r="C926" s="66" t="s">
        <v>445</v>
      </c>
      <c r="D926" s="67" t="s">
        <v>1363</v>
      </c>
    </row>
    <row r="927" spans="3:4">
      <c r="C927" s="66" t="s">
        <v>445</v>
      </c>
      <c r="D927" s="67" t="s">
        <v>1364</v>
      </c>
    </row>
    <row r="928" spans="3:4">
      <c r="C928" s="66" t="s">
        <v>445</v>
      </c>
      <c r="D928" s="67" t="s">
        <v>1365</v>
      </c>
    </row>
    <row r="929" spans="3:4">
      <c r="C929" s="66" t="s">
        <v>445</v>
      </c>
      <c r="D929" s="67" t="s">
        <v>1366</v>
      </c>
    </row>
    <row r="930" spans="3:4">
      <c r="C930" s="66" t="s">
        <v>445</v>
      </c>
      <c r="D930" s="67" t="s">
        <v>1367</v>
      </c>
    </row>
    <row r="931" spans="3:4">
      <c r="C931" s="66" t="s">
        <v>445</v>
      </c>
      <c r="D931" s="67" t="s">
        <v>1368</v>
      </c>
    </row>
    <row r="932" spans="3:4">
      <c r="C932" s="66" t="s">
        <v>445</v>
      </c>
      <c r="D932" s="67" t="s">
        <v>1369</v>
      </c>
    </row>
    <row r="933" spans="3:4">
      <c r="C933" s="66" t="s">
        <v>445</v>
      </c>
      <c r="D933" s="67" t="s">
        <v>1370</v>
      </c>
    </row>
    <row r="934" spans="3:4">
      <c r="C934" s="66" t="s">
        <v>445</v>
      </c>
      <c r="D934" s="67" t="s">
        <v>1371</v>
      </c>
    </row>
    <row r="935" spans="3:4">
      <c r="C935" s="66" t="s">
        <v>445</v>
      </c>
      <c r="D935" s="67" t="s">
        <v>1372</v>
      </c>
    </row>
    <row r="936" spans="3:4">
      <c r="C936" s="66" t="s">
        <v>445</v>
      </c>
      <c r="D936" s="67" t="s">
        <v>1373</v>
      </c>
    </row>
    <row r="937" spans="3:4">
      <c r="C937" s="66" t="s">
        <v>445</v>
      </c>
      <c r="D937" s="67" t="s">
        <v>1374</v>
      </c>
    </row>
    <row r="938" spans="3:4">
      <c r="C938" s="66" t="s">
        <v>445</v>
      </c>
      <c r="D938" s="67" t="s">
        <v>1375</v>
      </c>
    </row>
    <row r="939" spans="3:4">
      <c r="C939" s="66" t="s">
        <v>445</v>
      </c>
      <c r="D939" s="67" t="s">
        <v>1376</v>
      </c>
    </row>
    <row r="940" spans="3:4">
      <c r="C940" s="66" t="s">
        <v>445</v>
      </c>
      <c r="D940" s="67" t="s">
        <v>1377</v>
      </c>
    </row>
    <row r="941" spans="3:4">
      <c r="C941" s="66" t="s">
        <v>445</v>
      </c>
      <c r="D941" s="67" t="s">
        <v>1378</v>
      </c>
    </row>
    <row r="942" spans="3:4">
      <c r="C942" s="66" t="s">
        <v>445</v>
      </c>
      <c r="D942" s="67" t="s">
        <v>1379</v>
      </c>
    </row>
    <row r="943" spans="3:4">
      <c r="C943" s="66" t="s">
        <v>445</v>
      </c>
      <c r="D943" s="67" t="s">
        <v>1380</v>
      </c>
    </row>
    <row r="944" spans="3:4">
      <c r="C944" s="66" t="s">
        <v>445</v>
      </c>
      <c r="D944" s="67" t="s">
        <v>1381</v>
      </c>
    </row>
    <row r="945" spans="3:4">
      <c r="C945" s="66" t="s">
        <v>445</v>
      </c>
      <c r="D945" s="67" t="s">
        <v>1382</v>
      </c>
    </row>
    <row r="946" spans="3:4">
      <c r="C946" s="66" t="s">
        <v>445</v>
      </c>
      <c r="D946" s="67" t="s">
        <v>1383</v>
      </c>
    </row>
    <row r="947" spans="3:4">
      <c r="C947" s="66" t="s">
        <v>445</v>
      </c>
      <c r="D947" s="67" t="s">
        <v>614</v>
      </c>
    </row>
    <row r="948" spans="3:4">
      <c r="C948" s="66" t="s">
        <v>445</v>
      </c>
      <c r="D948" s="67" t="s">
        <v>1384</v>
      </c>
    </row>
    <row r="949" spans="3:4">
      <c r="C949" s="66" t="s">
        <v>445</v>
      </c>
      <c r="D949" s="67" t="s">
        <v>1385</v>
      </c>
    </row>
    <row r="950" spans="3:4">
      <c r="C950" s="66" t="s">
        <v>445</v>
      </c>
      <c r="D950" s="67" t="s">
        <v>1386</v>
      </c>
    </row>
    <row r="951" spans="3:4">
      <c r="C951" s="66" t="s">
        <v>445</v>
      </c>
      <c r="D951" s="67" t="s">
        <v>1387</v>
      </c>
    </row>
    <row r="952" spans="3:4">
      <c r="C952" s="66" t="s">
        <v>445</v>
      </c>
      <c r="D952" s="67" t="s">
        <v>1388</v>
      </c>
    </row>
    <row r="953" spans="3:4">
      <c r="C953" s="66" t="s">
        <v>445</v>
      </c>
      <c r="D953" s="67" t="s">
        <v>1389</v>
      </c>
    </row>
    <row r="954" spans="3:4">
      <c r="C954" s="66" t="s">
        <v>445</v>
      </c>
      <c r="D954" s="67" t="s">
        <v>1390</v>
      </c>
    </row>
    <row r="955" spans="3:4">
      <c r="C955" s="66" t="s">
        <v>445</v>
      </c>
      <c r="D955" s="67" t="s">
        <v>1391</v>
      </c>
    </row>
    <row r="956" spans="3:4">
      <c r="C956" s="66" t="s">
        <v>445</v>
      </c>
      <c r="D956" s="67" t="s">
        <v>1392</v>
      </c>
    </row>
    <row r="957" spans="3:4">
      <c r="C957" s="66" t="s">
        <v>445</v>
      </c>
      <c r="D957" s="67" t="s">
        <v>1393</v>
      </c>
    </row>
    <row r="958" spans="3:4">
      <c r="C958" s="66" t="s">
        <v>447</v>
      </c>
      <c r="D958" s="67" t="s">
        <v>1394</v>
      </c>
    </row>
    <row r="959" spans="3:4">
      <c r="C959" s="66" t="s">
        <v>447</v>
      </c>
      <c r="D959" s="67" t="s">
        <v>1395</v>
      </c>
    </row>
    <row r="960" spans="3:4">
      <c r="C960" s="66" t="s">
        <v>447</v>
      </c>
      <c r="D960" s="67" t="s">
        <v>1396</v>
      </c>
    </row>
    <row r="961" spans="3:4">
      <c r="C961" s="66" t="s">
        <v>447</v>
      </c>
      <c r="D961" s="67" t="s">
        <v>1397</v>
      </c>
    </row>
    <row r="962" spans="3:4">
      <c r="C962" s="66" t="s">
        <v>447</v>
      </c>
      <c r="D962" s="67" t="s">
        <v>1398</v>
      </c>
    </row>
    <row r="963" spans="3:4">
      <c r="C963" s="66" t="s">
        <v>447</v>
      </c>
      <c r="D963" s="67" t="s">
        <v>1399</v>
      </c>
    </row>
    <row r="964" spans="3:4">
      <c r="C964" s="66" t="s">
        <v>447</v>
      </c>
      <c r="D964" s="67" t="s">
        <v>1400</v>
      </c>
    </row>
    <row r="965" spans="3:4">
      <c r="C965" s="66" t="s">
        <v>447</v>
      </c>
      <c r="D965" s="67" t="s">
        <v>1401</v>
      </c>
    </row>
    <row r="966" spans="3:4">
      <c r="C966" s="66" t="s">
        <v>447</v>
      </c>
      <c r="D966" s="67" t="s">
        <v>1402</v>
      </c>
    </row>
    <row r="967" spans="3:4">
      <c r="C967" s="66" t="s">
        <v>447</v>
      </c>
      <c r="D967" s="67" t="s">
        <v>1403</v>
      </c>
    </row>
    <row r="968" spans="3:4">
      <c r="C968" s="66" t="s">
        <v>447</v>
      </c>
      <c r="D968" s="67" t="s">
        <v>1404</v>
      </c>
    </row>
    <row r="969" spans="3:4">
      <c r="C969" s="66" t="s">
        <v>447</v>
      </c>
      <c r="D969" s="67" t="s">
        <v>1405</v>
      </c>
    </row>
    <row r="970" spans="3:4">
      <c r="C970" s="66" t="s">
        <v>447</v>
      </c>
      <c r="D970" s="67" t="s">
        <v>1406</v>
      </c>
    </row>
    <row r="971" spans="3:4">
      <c r="C971" s="66" t="s">
        <v>447</v>
      </c>
      <c r="D971" s="67" t="s">
        <v>1407</v>
      </c>
    </row>
    <row r="972" spans="3:4">
      <c r="C972" s="66" t="s">
        <v>447</v>
      </c>
      <c r="D972" s="67" t="s">
        <v>1408</v>
      </c>
    </row>
    <row r="973" spans="3:4">
      <c r="C973" s="66" t="s">
        <v>447</v>
      </c>
      <c r="D973" s="67" t="s">
        <v>1409</v>
      </c>
    </row>
    <row r="974" spans="3:4">
      <c r="C974" s="66" t="s">
        <v>447</v>
      </c>
      <c r="D974" s="67" t="s">
        <v>1410</v>
      </c>
    </row>
    <row r="975" spans="3:4">
      <c r="C975" s="66" t="s">
        <v>447</v>
      </c>
      <c r="D975" s="67" t="s">
        <v>1411</v>
      </c>
    </row>
    <row r="976" spans="3:4">
      <c r="C976" s="66" t="s">
        <v>447</v>
      </c>
      <c r="D976" s="67" t="s">
        <v>1412</v>
      </c>
    </row>
    <row r="977" spans="3:4">
      <c r="C977" s="66" t="s">
        <v>447</v>
      </c>
      <c r="D977" s="67" t="s">
        <v>1413</v>
      </c>
    </row>
    <row r="978" spans="3:4">
      <c r="C978" s="66" t="s">
        <v>447</v>
      </c>
      <c r="D978" s="67" t="s">
        <v>1414</v>
      </c>
    </row>
    <row r="979" spans="3:4">
      <c r="C979" s="66" t="s">
        <v>447</v>
      </c>
      <c r="D979" s="67" t="s">
        <v>1415</v>
      </c>
    </row>
    <row r="980" spans="3:4">
      <c r="C980" s="66" t="s">
        <v>447</v>
      </c>
      <c r="D980" s="67" t="s">
        <v>1416</v>
      </c>
    </row>
    <row r="981" spans="3:4">
      <c r="C981" s="66" t="s">
        <v>447</v>
      </c>
      <c r="D981" s="67" t="s">
        <v>1417</v>
      </c>
    </row>
    <row r="982" spans="3:4">
      <c r="C982" s="66" t="s">
        <v>447</v>
      </c>
      <c r="D982" s="67" t="s">
        <v>1418</v>
      </c>
    </row>
    <row r="983" spans="3:4">
      <c r="C983" s="66" t="s">
        <v>447</v>
      </c>
      <c r="D983" s="67" t="s">
        <v>1419</v>
      </c>
    </row>
    <row r="984" spans="3:4">
      <c r="C984" s="66" t="s">
        <v>447</v>
      </c>
      <c r="D984" s="67" t="s">
        <v>1420</v>
      </c>
    </row>
    <row r="985" spans="3:4">
      <c r="C985" s="66" t="s">
        <v>447</v>
      </c>
      <c r="D985" s="67" t="s">
        <v>1421</v>
      </c>
    </row>
    <row r="986" spans="3:4">
      <c r="C986" s="66" t="s">
        <v>447</v>
      </c>
      <c r="D986" s="67" t="s">
        <v>1422</v>
      </c>
    </row>
    <row r="987" spans="3:4">
      <c r="C987" s="66" t="s">
        <v>447</v>
      </c>
      <c r="D987" s="67" t="s">
        <v>607</v>
      </c>
    </row>
    <row r="988" spans="3:4">
      <c r="C988" s="66" t="s">
        <v>447</v>
      </c>
      <c r="D988" s="67" t="s">
        <v>1423</v>
      </c>
    </row>
    <row r="989" spans="3:4">
      <c r="C989" s="66" t="s">
        <v>447</v>
      </c>
      <c r="D989" s="67" t="s">
        <v>1424</v>
      </c>
    </row>
    <row r="990" spans="3:4">
      <c r="C990" s="66" t="s">
        <v>447</v>
      </c>
      <c r="D990" s="67" t="s">
        <v>1425</v>
      </c>
    </row>
    <row r="991" spans="3:4">
      <c r="C991" s="66" t="s">
        <v>447</v>
      </c>
      <c r="D991" s="67" t="s">
        <v>1426</v>
      </c>
    </row>
    <row r="992" spans="3:4">
      <c r="C992" s="66" t="s">
        <v>447</v>
      </c>
      <c r="D992" s="67" t="s">
        <v>492</v>
      </c>
    </row>
    <row r="993" spans="3:4">
      <c r="C993" s="66" t="s">
        <v>449</v>
      </c>
      <c r="D993" s="67" t="s">
        <v>1427</v>
      </c>
    </row>
    <row r="994" spans="3:4">
      <c r="C994" s="66" t="s">
        <v>449</v>
      </c>
      <c r="D994" s="67" t="s">
        <v>1428</v>
      </c>
    </row>
    <row r="995" spans="3:4">
      <c r="C995" s="66" t="s">
        <v>449</v>
      </c>
      <c r="D995" s="67" t="s">
        <v>1429</v>
      </c>
    </row>
    <row r="996" spans="3:4">
      <c r="C996" s="66" t="s">
        <v>449</v>
      </c>
      <c r="D996" s="67" t="s">
        <v>1430</v>
      </c>
    </row>
    <row r="997" spans="3:4">
      <c r="C997" s="66" t="s">
        <v>449</v>
      </c>
      <c r="D997" s="67" t="s">
        <v>1431</v>
      </c>
    </row>
    <row r="998" spans="3:4">
      <c r="C998" s="66" t="s">
        <v>449</v>
      </c>
      <c r="D998" s="67" t="s">
        <v>1432</v>
      </c>
    </row>
    <row r="999" spans="3:4">
      <c r="C999" s="66" t="s">
        <v>449</v>
      </c>
      <c r="D999" s="67" t="s">
        <v>1433</v>
      </c>
    </row>
    <row r="1000" spans="3:4">
      <c r="C1000" s="66" t="s">
        <v>449</v>
      </c>
      <c r="D1000" s="67" t="s">
        <v>1434</v>
      </c>
    </row>
    <row r="1001" spans="3:4">
      <c r="C1001" s="66" t="s">
        <v>449</v>
      </c>
      <c r="D1001" s="67" t="s">
        <v>1435</v>
      </c>
    </row>
    <row r="1002" spans="3:4">
      <c r="C1002" s="66" t="s">
        <v>449</v>
      </c>
      <c r="D1002" s="67" t="s">
        <v>1436</v>
      </c>
    </row>
    <row r="1003" spans="3:4">
      <c r="C1003" s="66" t="s">
        <v>449</v>
      </c>
      <c r="D1003" s="67" t="s">
        <v>1437</v>
      </c>
    </row>
    <row r="1004" spans="3:4">
      <c r="C1004" s="66" t="s">
        <v>449</v>
      </c>
      <c r="D1004" s="67" t="s">
        <v>1438</v>
      </c>
    </row>
    <row r="1005" spans="3:4">
      <c r="C1005" s="66" t="s">
        <v>449</v>
      </c>
      <c r="D1005" s="67" t="s">
        <v>1439</v>
      </c>
    </row>
    <row r="1006" spans="3:4">
      <c r="C1006" s="66" t="s">
        <v>449</v>
      </c>
      <c r="D1006" s="67" t="s">
        <v>1440</v>
      </c>
    </row>
    <row r="1007" spans="3:4">
      <c r="C1007" s="66" t="s">
        <v>449</v>
      </c>
      <c r="D1007" s="67" t="s">
        <v>1441</v>
      </c>
    </row>
    <row r="1008" spans="3:4">
      <c r="C1008" s="66" t="s">
        <v>449</v>
      </c>
      <c r="D1008" s="67" t="s">
        <v>1442</v>
      </c>
    </row>
    <row r="1009" spans="3:4">
      <c r="C1009" s="66" t="s">
        <v>449</v>
      </c>
      <c r="D1009" s="67" t="s">
        <v>1443</v>
      </c>
    </row>
    <row r="1010" spans="3:4">
      <c r="C1010" s="66" t="s">
        <v>449</v>
      </c>
      <c r="D1010" s="67" t="s">
        <v>1444</v>
      </c>
    </row>
    <row r="1011" spans="3:4">
      <c r="C1011" s="66" t="s">
        <v>449</v>
      </c>
      <c r="D1011" s="67" t="s">
        <v>1445</v>
      </c>
    </row>
    <row r="1012" spans="3:4">
      <c r="C1012" s="66" t="s">
        <v>449</v>
      </c>
      <c r="D1012" s="67" t="s">
        <v>1446</v>
      </c>
    </row>
    <row r="1013" spans="3:4">
      <c r="C1013" s="66" t="s">
        <v>449</v>
      </c>
      <c r="D1013" s="67" t="s">
        <v>1447</v>
      </c>
    </row>
    <row r="1014" spans="3:4">
      <c r="C1014" s="66" t="s">
        <v>449</v>
      </c>
      <c r="D1014" s="67" t="s">
        <v>1448</v>
      </c>
    </row>
    <row r="1015" spans="3:4">
      <c r="C1015" s="66" t="s">
        <v>449</v>
      </c>
      <c r="D1015" s="67" t="s">
        <v>1449</v>
      </c>
    </row>
    <row r="1016" spans="3:4">
      <c r="C1016" s="66" t="s">
        <v>449</v>
      </c>
      <c r="D1016" s="67" t="s">
        <v>1450</v>
      </c>
    </row>
    <row r="1017" spans="3:4">
      <c r="C1017" s="66" t="s">
        <v>449</v>
      </c>
      <c r="D1017" s="67" t="s">
        <v>1451</v>
      </c>
    </row>
    <row r="1018" spans="3:4">
      <c r="C1018" s="66" t="s">
        <v>449</v>
      </c>
      <c r="D1018" s="67" t="s">
        <v>1452</v>
      </c>
    </row>
    <row r="1019" spans="3:4">
      <c r="C1019" s="66" t="s">
        <v>449</v>
      </c>
      <c r="D1019" s="67" t="s">
        <v>1453</v>
      </c>
    </row>
    <row r="1020" spans="3:4">
      <c r="C1020" s="66" t="s">
        <v>449</v>
      </c>
      <c r="D1020" s="67" t="s">
        <v>1454</v>
      </c>
    </row>
    <row r="1021" spans="3:4">
      <c r="C1021" s="66" t="s">
        <v>449</v>
      </c>
      <c r="D1021" s="67" t="s">
        <v>1455</v>
      </c>
    </row>
    <row r="1022" spans="3:4">
      <c r="C1022" s="66" t="s">
        <v>449</v>
      </c>
      <c r="D1022" s="67" t="s">
        <v>1456</v>
      </c>
    </row>
    <row r="1023" spans="3:4">
      <c r="C1023" s="66" t="s">
        <v>449</v>
      </c>
      <c r="D1023" s="67" t="s">
        <v>1457</v>
      </c>
    </row>
    <row r="1024" spans="3:4">
      <c r="C1024" s="66" t="s">
        <v>449</v>
      </c>
      <c r="D1024" s="67" t="s">
        <v>1458</v>
      </c>
    </row>
    <row r="1025" spans="3:4">
      <c r="C1025" s="66" t="s">
        <v>449</v>
      </c>
      <c r="D1025" s="67" t="s">
        <v>1459</v>
      </c>
    </row>
    <row r="1026" spans="3:4">
      <c r="C1026" s="66" t="s">
        <v>449</v>
      </c>
      <c r="D1026" s="67" t="s">
        <v>1460</v>
      </c>
    </row>
    <row r="1027" spans="3:4">
      <c r="C1027" s="66" t="s">
        <v>449</v>
      </c>
      <c r="D1027" s="67" t="s">
        <v>1461</v>
      </c>
    </row>
    <row r="1028" spans="3:4">
      <c r="C1028" s="66" t="s">
        <v>449</v>
      </c>
      <c r="D1028" s="67" t="s">
        <v>1462</v>
      </c>
    </row>
    <row r="1029" spans="3:4">
      <c r="C1029" s="66" t="s">
        <v>449</v>
      </c>
      <c r="D1029" s="67" t="s">
        <v>1463</v>
      </c>
    </row>
    <row r="1030" spans="3:4">
      <c r="C1030" s="66" t="s">
        <v>449</v>
      </c>
      <c r="D1030" s="67" t="s">
        <v>1464</v>
      </c>
    </row>
    <row r="1031" spans="3:4">
      <c r="C1031" s="66" t="s">
        <v>449</v>
      </c>
      <c r="D1031" s="67" t="s">
        <v>1465</v>
      </c>
    </row>
    <row r="1032" spans="3:4">
      <c r="C1032" s="66" t="s">
        <v>449</v>
      </c>
      <c r="D1032" s="67" t="s">
        <v>1466</v>
      </c>
    </row>
    <row r="1033" spans="3:4">
      <c r="C1033" s="66" t="s">
        <v>449</v>
      </c>
      <c r="D1033" s="67" t="s">
        <v>1467</v>
      </c>
    </row>
    <row r="1034" spans="3:4">
      <c r="C1034" s="66" t="s">
        <v>449</v>
      </c>
      <c r="D1034" s="67" t="s">
        <v>1468</v>
      </c>
    </row>
    <row r="1035" spans="3:4">
      <c r="C1035" s="66" t="s">
        <v>449</v>
      </c>
      <c r="D1035" s="67" t="s">
        <v>1469</v>
      </c>
    </row>
    <row r="1036" spans="3:4">
      <c r="C1036" s="66" t="s">
        <v>449</v>
      </c>
      <c r="D1036" s="67" t="s">
        <v>1470</v>
      </c>
    </row>
    <row r="1037" spans="3:4">
      <c r="C1037" s="66" t="s">
        <v>449</v>
      </c>
      <c r="D1037" s="67" t="s">
        <v>1471</v>
      </c>
    </row>
    <row r="1038" spans="3:4">
      <c r="C1038" s="66" t="s">
        <v>449</v>
      </c>
      <c r="D1038" s="67" t="s">
        <v>1472</v>
      </c>
    </row>
    <row r="1039" spans="3:4">
      <c r="C1039" s="66" t="s">
        <v>449</v>
      </c>
      <c r="D1039" s="67" t="s">
        <v>1473</v>
      </c>
    </row>
    <row r="1040" spans="3:4">
      <c r="C1040" s="66" t="s">
        <v>449</v>
      </c>
      <c r="D1040" s="67" t="s">
        <v>1474</v>
      </c>
    </row>
    <row r="1041" spans="3:4">
      <c r="C1041" s="66" t="s">
        <v>449</v>
      </c>
      <c r="D1041" s="67" t="s">
        <v>1249</v>
      </c>
    </row>
    <row r="1042" spans="3:4">
      <c r="C1042" s="66" t="s">
        <v>449</v>
      </c>
      <c r="D1042" s="67" t="s">
        <v>1475</v>
      </c>
    </row>
    <row r="1043" spans="3:4">
      <c r="C1043" s="66" t="s">
        <v>449</v>
      </c>
      <c r="D1043" s="67" t="s">
        <v>1476</v>
      </c>
    </row>
    <row r="1044" spans="3:4">
      <c r="C1044" s="66" t="s">
        <v>449</v>
      </c>
      <c r="D1044" s="67" t="s">
        <v>1477</v>
      </c>
    </row>
    <row r="1045" spans="3:4">
      <c r="C1045" s="66" t="s">
        <v>449</v>
      </c>
      <c r="D1045" s="67" t="s">
        <v>1478</v>
      </c>
    </row>
    <row r="1046" spans="3:4">
      <c r="C1046" s="66" t="s">
        <v>449</v>
      </c>
      <c r="D1046" s="67" t="s">
        <v>1479</v>
      </c>
    </row>
    <row r="1047" spans="3:4">
      <c r="C1047" s="66" t="s">
        <v>451</v>
      </c>
      <c r="D1047" s="67" t="s">
        <v>1480</v>
      </c>
    </row>
    <row r="1048" spans="3:4">
      <c r="C1048" s="66" t="s">
        <v>451</v>
      </c>
      <c r="D1048" s="67" t="s">
        <v>1481</v>
      </c>
    </row>
    <row r="1049" spans="3:4">
      <c r="C1049" s="66" t="s">
        <v>451</v>
      </c>
      <c r="D1049" s="67" t="s">
        <v>1482</v>
      </c>
    </row>
    <row r="1050" spans="3:4">
      <c r="C1050" s="66" t="s">
        <v>451</v>
      </c>
      <c r="D1050" s="67" t="s">
        <v>1483</v>
      </c>
    </row>
    <row r="1051" spans="3:4">
      <c r="C1051" s="66" t="s">
        <v>451</v>
      </c>
      <c r="D1051" s="67" t="s">
        <v>1484</v>
      </c>
    </row>
    <row r="1052" spans="3:4">
      <c r="C1052" s="66" t="s">
        <v>451</v>
      </c>
      <c r="D1052" s="67" t="s">
        <v>1485</v>
      </c>
    </row>
    <row r="1053" spans="3:4">
      <c r="C1053" s="66" t="s">
        <v>451</v>
      </c>
      <c r="D1053" s="67" t="s">
        <v>1486</v>
      </c>
    </row>
    <row r="1054" spans="3:4">
      <c r="C1054" s="66" t="s">
        <v>451</v>
      </c>
      <c r="D1054" s="67" t="s">
        <v>1487</v>
      </c>
    </row>
    <row r="1055" spans="3:4">
      <c r="C1055" s="66" t="s">
        <v>451</v>
      </c>
      <c r="D1055" s="67" t="s">
        <v>1488</v>
      </c>
    </row>
    <row r="1056" spans="3:4">
      <c r="C1056" s="66" t="s">
        <v>451</v>
      </c>
      <c r="D1056" s="67" t="s">
        <v>1489</v>
      </c>
    </row>
    <row r="1057" spans="3:4">
      <c r="C1057" s="66" t="s">
        <v>451</v>
      </c>
      <c r="D1057" s="67" t="s">
        <v>1490</v>
      </c>
    </row>
    <row r="1058" spans="3:4">
      <c r="C1058" s="66" t="s">
        <v>451</v>
      </c>
      <c r="D1058" s="67" t="s">
        <v>1491</v>
      </c>
    </row>
    <row r="1059" spans="3:4">
      <c r="C1059" s="66" t="s">
        <v>451</v>
      </c>
      <c r="D1059" s="67" t="s">
        <v>1492</v>
      </c>
    </row>
    <row r="1060" spans="3:4">
      <c r="C1060" s="66" t="s">
        <v>451</v>
      </c>
      <c r="D1060" s="67" t="s">
        <v>1493</v>
      </c>
    </row>
    <row r="1061" spans="3:4">
      <c r="C1061" s="66" t="s">
        <v>451</v>
      </c>
      <c r="D1061" s="67" t="s">
        <v>1494</v>
      </c>
    </row>
    <row r="1062" spans="3:4">
      <c r="C1062" s="66" t="s">
        <v>451</v>
      </c>
      <c r="D1062" s="67" t="s">
        <v>1495</v>
      </c>
    </row>
    <row r="1063" spans="3:4">
      <c r="C1063" s="66" t="s">
        <v>451</v>
      </c>
      <c r="D1063" s="67" t="s">
        <v>1496</v>
      </c>
    </row>
    <row r="1064" spans="3:4">
      <c r="C1064" s="66" t="s">
        <v>451</v>
      </c>
      <c r="D1064" s="67" t="s">
        <v>787</v>
      </c>
    </row>
    <row r="1065" spans="3:4">
      <c r="C1065" s="66" t="s">
        <v>451</v>
      </c>
      <c r="D1065" s="67" t="s">
        <v>1497</v>
      </c>
    </row>
    <row r="1066" spans="3:4">
      <c r="C1066" s="66" t="s">
        <v>451</v>
      </c>
      <c r="D1066" s="67" t="s">
        <v>1498</v>
      </c>
    </row>
    <row r="1067" spans="3:4">
      <c r="C1067" s="66" t="s">
        <v>451</v>
      </c>
      <c r="D1067" s="67" t="s">
        <v>961</v>
      </c>
    </row>
    <row r="1068" spans="3:4">
      <c r="C1068" s="66" t="s">
        <v>451</v>
      </c>
      <c r="D1068" s="67" t="s">
        <v>1499</v>
      </c>
    </row>
    <row r="1069" spans="3:4">
      <c r="C1069" s="66" t="s">
        <v>451</v>
      </c>
      <c r="D1069" s="67" t="s">
        <v>1500</v>
      </c>
    </row>
    <row r="1070" spans="3:4">
      <c r="C1070" s="66" t="s">
        <v>451</v>
      </c>
      <c r="D1070" s="67" t="s">
        <v>1501</v>
      </c>
    </row>
    <row r="1071" spans="3:4">
      <c r="C1071" s="66" t="s">
        <v>451</v>
      </c>
      <c r="D1071" s="67" t="s">
        <v>1502</v>
      </c>
    </row>
    <row r="1072" spans="3:4">
      <c r="C1072" s="66" t="s">
        <v>451</v>
      </c>
      <c r="D1072" s="67" t="s">
        <v>1503</v>
      </c>
    </row>
    <row r="1073" spans="3:4">
      <c r="C1073" s="66" t="s">
        <v>451</v>
      </c>
      <c r="D1073" s="67" t="s">
        <v>1504</v>
      </c>
    </row>
    <row r="1074" spans="3:4">
      <c r="C1074" s="66" t="s">
        <v>451</v>
      </c>
      <c r="D1074" s="67" t="s">
        <v>1505</v>
      </c>
    </row>
    <row r="1075" spans="3:4">
      <c r="C1075" s="66" t="s">
        <v>451</v>
      </c>
      <c r="D1075" s="67" t="s">
        <v>1506</v>
      </c>
    </row>
    <row r="1076" spans="3:4">
      <c r="C1076" s="66" t="s">
        <v>453</v>
      </c>
      <c r="D1076" s="67" t="s">
        <v>1507</v>
      </c>
    </row>
    <row r="1077" spans="3:4">
      <c r="C1077" s="66" t="s">
        <v>453</v>
      </c>
      <c r="D1077" s="67" t="s">
        <v>1508</v>
      </c>
    </row>
    <row r="1078" spans="3:4">
      <c r="C1078" s="66" t="s">
        <v>453</v>
      </c>
      <c r="D1078" s="67" t="s">
        <v>1509</v>
      </c>
    </row>
    <row r="1079" spans="3:4">
      <c r="C1079" s="66" t="s">
        <v>453</v>
      </c>
      <c r="D1079" s="67" t="s">
        <v>1510</v>
      </c>
    </row>
    <row r="1080" spans="3:4">
      <c r="C1080" s="66" t="s">
        <v>453</v>
      </c>
      <c r="D1080" s="67" t="s">
        <v>1511</v>
      </c>
    </row>
    <row r="1081" spans="3:4">
      <c r="C1081" s="66" t="s">
        <v>453</v>
      </c>
      <c r="D1081" s="67" t="s">
        <v>1512</v>
      </c>
    </row>
    <row r="1082" spans="3:4">
      <c r="C1082" s="66" t="s">
        <v>453</v>
      </c>
      <c r="D1082" s="67" t="s">
        <v>1513</v>
      </c>
    </row>
    <row r="1083" spans="3:4">
      <c r="C1083" s="66" t="s">
        <v>453</v>
      </c>
      <c r="D1083" s="67" t="s">
        <v>1514</v>
      </c>
    </row>
    <row r="1084" spans="3:4">
      <c r="C1084" s="66" t="s">
        <v>453</v>
      </c>
      <c r="D1084" s="67" t="s">
        <v>1515</v>
      </c>
    </row>
    <row r="1085" spans="3:4">
      <c r="C1085" s="66" t="s">
        <v>453</v>
      </c>
      <c r="D1085" s="67" t="s">
        <v>1516</v>
      </c>
    </row>
    <row r="1086" spans="3:4">
      <c r="C1086" s="66" t="s">
        <v>453</v>
      </c>
      <c r="D1086" s="67" t="s">
        <v>1517</v>
      </c>
    </row>
    <row r="1087" spans="3:4">
      <c r="C1087" s="66" t="s">
        <v>453</v>
      </c>
      <c r="D1087" s="67" t="s">
        <v>1518</v>
      </c>
    </row>
    <row r="1088" spans="3:4">
      <c r="C1088" s="66" t="s">
        <v>453</v>
      </c>
      <c r="D1088" s="67" t="s">
        <v>1519</v>
      </c>
    </row>
    <row r="1089" spans="3:4">
      <c r="C1089" s="66" t="s">
        <v>453</v>
      </c>
      <c r="D1089" s="67" t="s">
        <v>1520</v>
      </c>
    </row>
    <row r="1090" spans="3:4">
      <c r="C1090" s="66" t="s">
        <v>453</v>
      </c>
      <c r="D1090" s="67" t="s">
        <v>1521</v>
      </c>
    </row>
    <row r="1091" spans="3:4">
      <c r="C1091" s="66" t="s">
        <v>453</v>
      </c>
      <c r="D1091" s="67" t="s">
        <v>1522</v>
      </c>
    </row>
    <row r="1092" spans="3:4">
      <c r="C1092" s="66" t="s">
        <v>453</v>
      </c>
      <c r="D1092" s="67" t="s">
        <v>1523</v>
      </c>
    </row>
    <row r="1093" spans="3:4">
      <c r="C1093" s="66" t="s">
        <v>453</v>
      </c>
      <c r="D1093" s="67" t="s">
        <v>1524</v>
      </c>
    </row>
    <row r="1094" spans="3:4">
      <c r="C1094" s="66" t="s">
        <v>453</v>
      </c>
      <c r="D1094" s="67" t="s">
        <v>1525</v>
      </c>
    </row>
    <row r="1095" spans="3:4">
      <c r="C1095" s="66" t="s">
        <v>455</v>
      </c>
      <c r="D1095" s="67" t="s">
        <v>1526</v>
      </c>
    </row>
    <row r="1096" spans="3:4">
      <c r="C1096" s="66" t="s">
        <v>455</v>
      </c>
      <c r="D1096" s="67" t="s">
        <v>1527</v>
      </c>
    </row>
    <row r="1097" spans="3:4">
      <c r="C1097" s="66" t="s">
        <v>455</v>
      </c>
      <c r="D1097" s="67" t="s">
        <v>1528</v>
      </c>
    </row>
    <row r="1098" spans="3:4">
      <c r="C1098" s="66" t="s">
        <v>455</v>
      </c>
      <c r="D1098" s="67" t="s">
        <v>1529</v>
      </c>
    </row>
    <row r="1099" spans="3:4">
      <c r="C1099" s="66" t="s">
        <v>455</v>
      </c>
      <c r="D1099" s="67" t="s">
        <v>1530</v>
      </c>
    </row>
    <row r="1100" spans="3:4">
      <c r="C1100" s="66" t="s">
        <v>455</v>
      </c>
      <c r="D1100" s="67" t="s">
        <v>1531</v>
      </c>
    </row>
    <row r="1101" spans="3:4">
      <c r="C1101" s="66" t="s">
        <v>455</v>
      </c>
      <c r="D1101" s="67" t="s">
        <v>1532</v>
      </c>
    </row>
    <row r="1102" spans="3:4">
      <c r="C1102" s="66" t="s">
        <v>455</v>
      </c>
      <c r="D1102" s="67" t="s">
        <v>1533</v>
      </c>
    </row>
    <row r="1103" spans="3:4">
      <c r="C1103" s="66" t="s">
        <v>455</v>
      </c>
      <c r="D1103" s="67" t="s">
        <v>1534</v>
      </c>
    </row>
    <row r="1104" spans="3:4">
      <c r="C1104" s="66" t="s">
        <v>455</v>
      </c>
      <c r="D1104" s="67" t="s">
        <v>1535</v>
      </c>
    </row>
    <row r="1105" spans="3:4">
      <c r="C1105" s="66" t="s">
        <v>455</v>
      </c>
      <c r="D1105" s="67" t="s">
        <v>1536</v>
      </c>
    </row>
    <row r="1106" spans="3:4">
      <c r="C1106" s="66" t="s">
        <v>455</v>
      </c>
      <c r="D1106" s="67" t="s">
        <v>1537</v>
      </c>
    </row>
    <row r="1107" spans="3:4">
      <c r="C1107" s="66" t="s">
        <v>455</v>
      </c>
      <c r="D1107" s="67" t="s">
        <v>1538</v>
      </c>
    </row>
    <row r="1108" spans="3:4">
      <c r="C1108" s="66" t="s">
        <v>455</v>
      </c>
      <c r="D1108" s="67" t="s">
        <v>1539</v>
      </c>
    </row>
    <row r="1109" spans="3:4">
      <c r="C1109" s="66" t="s">
        <v>455</v>
      </c>
      <c r="D1109" s="67" t="s">
        <v>1540</v>
      </c>
    </row>
    <row r="1110" spans="3:4">
      <c r="C1110" s="66" t="s">
        <v>455</v>
      </c>
      <c r="D1110" s="67" t="s">
        <v>1541</v>
      </c>
    </row>
    <row r="1111" spans="3:4">
      <c r="C1111" s="66" t="s">
        <v>455</v>
      </c>
      <c r="D1111" s="67" t="s">
        <v>1542</v>
      </c>
    </row>
    <row r="1112" spans="3:4">
      <c r="C1112" s="66" t="s">
        <v>455</v>
      </c>
      <c r="D1112" s="67" t="s">
        <v>1543</v>
      </c>
    </row>
    <row r="1113" spans="3:4">
      <c r="C1113" s="66" t="s">
        <v>455</v>
      </c>
      <c r="D1113" s="67" t="s">
        <v>1544</v>
      </c>
    </row>
    <row r="1114" spans="3:4">
      <c r="C1114" s="66" t="s">
        <v>455</v>
      </c>
      <c r="D1114" s="67" t="s">
        <v>1545</v>
      </c>
    </row>
    <row r="1115" spans="3:4">
      <c r="C1115" s="66" t="s">
        <v>455</v>
      </c>
      <c r="D1115" s="67" t="s">
        <v>1546</v>
      </c>
    </row>
    <row r="1116" spans="3:4">
      <c r="C1116" s="66" t="s">
        <v>455</v>
      </c>
      <c r="D1116" s="67" t="s">
        <v>1547</v>
      </c>
    </row>
    <row r="1117" spans="3:4">
      <c r="C1117" s="66" t="s">
        <v>455</v>
      </c>
      <c r="D1117" s="67" t="s">
        <v>1548</v>
      </c>
    </row>
    <row r="1118" spans="3:4">
      <c r="C1118" s="66" t="s">
        <v>455</v>
      </c>
      <c r="D1118" s="67" t="s">
        <v>1549</v>
      </c>
    </row>
    <row r="1119" spans="3:4">
      <c r="C1119" s="66" t="s">
        <v>455</v>
      </c>
      <c r="D1119" s="67" t="s">
        <v>1550</v>
      </c>
    </row>
    <row r="1120" spans="3:4">
      <c r="C1120" s="66" t="s">
        <v>455</v>
      </c>
      <c r="D1120" s="67" t="s">
        <v>1551</v>
      </c>
    </row>
    <row r="1121" spans="3:4">
      <c r="C1121" s="66" t="s">
        <v>457</v>
      </c>
      <c r="D1121" s="67" t="s">
        <v>1552</v>
      </c>
    </row>
    <row r="1122" spans="3:4">
      <c r="C1122" s="66" t="s">
        <v>457</v>
      </c>
      <c r="D1122" s="67" t="s">
        <v>1553</v>
      </c>
    </row>
    <row r="1123" spans="3:4">
      <c r="C1123" s="66" t="s">
        <v>457</v>
      </c>
      <c r="D1123" s="67" t="s">
        <v>1554</v>
      </c>
    </row>
    <row r="1124" spans="3:4">
      <c r="C1124" s="66" t="s">
        <v>457</v>
      </c>
      <c r="D1124" s="67" t="s">
        <v>1555</v>
      </c>
    </row>
    <row r="1125" spans="3:4">
      <c r="C1125" s="66" t="s">
        <v>457</v>
      </c>
      <c r="D1125" s="67" t="s">
        <v>1556</v>
      </c>
    </row>
    <row r="1126" spans="3:4">
      <c r="C1126" s="66" t="s">
        <v>457</v>
      </c>
      <c r="D1126" s="67" t="s">
        <v>1557</v>
      </c>
    </row>
    <row r="1127" spans="3:4">
      <c r="C1127" s="66" t="s">
        <v>457</v>
      </c>
      <c r="D1127" s="67" t="s">
        <v>1558</v>
      </c>
    </row>
    <row r="1128" spans="3:4">
      <c r="C1128" s="66" t="s">
        <v>457</v>
      </c>
      <c r="D1128" s="67" t="s">
        <v>1559</v>
      </c>
    </row>
    <row r="1129" spans="3:4">
      <c r="C1129" s="66" t="s">
        <v>457</v>
      </c>
      <c r="D1129" s="67" t="s">
        <v>1560</v>
      </c>
    </row>
    <row r="1130" spans="3:4">
      <c r="C1130" s="66" t="s">
        <v>457</v>
      </c>
      <c r="D1130" s="67" t="s">
        <v>1561</v>
      </c>
    </row>
    <row r="1131" spans="3:4">
      <c r="C1131" s="66" t="s">
        <v>457</v>
      </c>
      <c r="D1131" s="67" t="s">
        <v>1562</v>
      </c>
    </row>
    <row r="1132" spans="3:4">
      <c r="C1132" s="66" t="s">
        <v>457</v>
      </c>
      <c r="D1132" s="67" t="s">
        <v>1563</v>
      </c>
    </row>
    <row r="1133" spans="3:4">
      <c r="C1133" s="66" t="s">
        <v>457</v>
      </c>
      <c r="D1133" s="67" t="s">
        <v>1564</v>
      </c>
    </row>
    <row r="1134" spans="3:4">
      <c r="C1134" s="66" t="s">
        <v>457</v>
      </c>
      <c r="D1134" s="67" t="s">
        <v>1565</v>
      </c>
    </row>
    <row r="1135" spans="3:4">
      <c r="C1135" s="66" t="s">
        <v>457</v>
      </c>
      <c r="D1135" s="67" t="s">
        <v>1566</v>
      </c>
    </row>
    <row r="1136" spans="3:4">
      <c r="C1136" s="66" t="s">
        <v>457</v>
      </c>
      <c r="D1136" s="67" t="s">
        <v>1567</v>
      </c>
    </row>
    <row r="1137" spans="3:4">
      <c r="C1137" s="66" t="s">
        <v>457</v>
      </c>
      <c r="D1137" s="67" t="s">
        <v>1568</v>
      </c>
    </row>
    <row r="1138" spans="3:4">
      <c r="C1138" s="66" t="s">
        <v>457</v>
      </c>
      <c r="D1138" s="67" t="s">
        <v>1569</v>
      </c>
    </row>
    <row r="1139" spans="3:4">
      <c r="C1139" s="66" t="s">
        <v>457</v>
      </c>
      <c r="D1139" s="67" t="s">
        <v>1570</v>
      </c>
    </row>
    <row r="1140" spans="3:4">
      <c r="C1140" s="66" t="s">
        <v>457</v>
      </c>
      <c r="D1140" s="67" t="s">
        <v>1571</v>
      </c>
    </row>
    <row r="1141" spans="3:4">
      <c r="C1141" s="66" t="s">
        <v>457</v>
      </c>
      <c r="D1141" s="67" t="s">
        <v>1572</v>
      </c>
    </row>
    <row r="1142" spans="3:4">
      <c r="C1142" s="66" t="s">
        <v>457</v>
      </c>
      <c r="D1142" s="67" t="s">
        <v>1573</v>
      </c>
    </row>
    <row r="1143" spans="3:4">
      <c r="C1143" s="66" t="s">
        <v>457</v>
      </c>
      <c r="D1143" s="67" t="s">
        <v>1574</v>
      </c>
    </row>
    <row r="1144" spans="3:4">
      <c r="C1144" s="66" t="s">
        <v>457</v>
      </c>
      <c r="D1144" s="67" t="s">
        <v>1575</v>
      </c>
    </row>
    <row r="1145" spans="3:4">
      <c r="C1145" s="66" t="s">
        <v>457</v>
      </c>
      <c r="D1145" s="67" t="s">
        <v>1576</v>
      </c>
    </row>
    <row r="1146" spans="3:4">
      <c r="C1146" s="66" t="s">
        <v>457</v>
      </c>
      <c r="D1146" s="67" t="s">
        <v>1577</v>
      </c>
    </row>
    <row r="1147" spans="3:4">
      <c r="C1147" s="66" t="s">
        <v>457</v>
      </c>
      <c r="D1147" s="67" t="s">
        <v>1578</v>
      </c>
    </row>
    <row r="1148" spans="3:4">
      <c r="C1148" s="66" t="s">
        <v>457</v>
      </c>
      <c r="D1148" s="67" t="s">
        <v>1579</v>
      </c>
    </row>
    <row r="1149" spans="3:4">
      <c r="C1149" s="66" t="s">
        <v>457</v>
      </c>
      <c r="D1149" s="67" t="s">
        <v>1580</v>
      </c>
    </row>
    <row r="1150" spans="3:4">
      <c r="C1150" s="66" t="s">
        <v>457</v>
      </c>
      <c r="D1150" s="67" t="s">
        <v>1581</v>
      </c>
    </row>
    <row r="1151" spans="3:4">
      <c r="C1151" s="66" t="s">
        <v>457</v>
      </c>
      <c r="D1151" s="67" t="s">
        <v>1582</v>
      </c>
    </row>
    <row r="1152" spans="3:4">
      <c r="C1152" s="66" t="s">
        <v>457</v>
      </c>
      <c r="D1152" s="67" t="s">
        <v>1583</v>
      </c>
    </row>
    <row r="1153" spans="3:4">
      <c r="C1153" s="66" t="s">
        <v>457</v>
      </c>
      <c r="D1153" s="67" t="s">
        <v>1584</v>
      </c>
    </row>
    <row r="1154" spans="3:4">
      <c r="C1154" s="66" t="s">
        <v>457</v>
      </c>
      <c r="D1154" s="67" t="s">
        <v>1585</v>
      </c>
    </row>
    <row r="1155" spans="3:4">
      <c r="C1155" s="66" t="s">
        <v>457</v>
      </c>
      <c r="D1155" s="67" t="s">
        <v>1586</v>
      </c>
    </row>
    <row r="1156" spans="3:4">
      <c r="C1156" s="66" t="s">
        <v>457</v>
      </c>
      <c r="D1156" s="67" t="s">
        <v>1587</v>
      </c>
    </row>
    <row r="1157" spans="3:4">
      <c r="C1157" s="66" t="s">
        <v>457</v>
      </c>
      <c r="D1157" s="67" t="s">
        <v>1588</v>
      </c>
    </row>
    <row r="1158" spans="3:4">
      <c r="C1158" s="66" t="s">
        <v>457</v>
      </c>
      <c r="D1158" s="67" t="s">
        <v>1589</v>
      </c>
    </row>
    <row r="1159" spans="3:4">
      <c r="C1159" s="66" t="s">
        <v>457</v>
      </c>
      <c r="D1159" s="67" t="s">
        <v>1590</v>
      </c>
    </row>
    <row r="1160" spans="3:4">
      <c r="C1160" s="66" t="s">
        <v>457</v>
      </c>
      <c r="D1160" s="67" t="s">
        <v>1591</v>
      </c>
    </row>
    <row r="1161" spans="3:4">
      <c r="C1161" s="66" t="s">
        <v>457</v>
      </c>
      <c r="D1161" s="67" t="s">
        <v>1592</v>
      </c>
    </row>
    <row r="1162" spans="3:4">
      <c r="C1162" s="66" t="s">
        <v>457</v>
      </c>
      <c r="D1162" s="67" t="s">
        <v>1593</v>
      </c>
    </row>
    <row r="1163" spans="3:4">
      <c r="C1163" s="66" t="s">
        <v>457</v>
      </c>
      <c r="D1163" s="67" t="s">
        <v>1594</v>
      </c>
    </row>
    <row r="1164" spans="3:4">
      <c r="C1164" s="66" t="s">
        <v>459</v>
      </c>
      <c r="D1164" s="67" t="s">
        <v>1595</v>
      </c>
    </row>
    <row r="1165" spans="3:4">
      <c r="C1165" s="66" t="s">
        <v>459</v>
      </c>
      <c r="D1165" s="67" t="s">
        <v>1596</v>
      </c>
    </row>
    <row r="1166" spans="3:4">
      <c r="C1166" s="66" t="s">
        <v>459</v>
      </c>
      <c r="D1166" s="67" t="s">
        <v>1597</v>
      </c>
    </row>
    <row r="1167" spans="3:4">
      <c r="C1167" s="66" t="s">
        <v>459</v>
      </c>
      <c r="D1167" s="67" t="s">
        <v>1598</v>
      </c>
    </row>
    <row r="1168" spans="3:4">
      <c r="C1168" s="66" t="s">
        <v>459</v>
      </c>
      <c r="D1168" s="67" t="s">
        <v>1599</v>
      </c>
    </row>
    <row r="1169" spans="3:4">
      <c r="C1169" s="66" t="s">
        <v>459</v>
      </c>
      <c r="D1169" s="67" t="s">
        <v>1600</v>
      </c>
    </row>
    <row r="1170" spans="3:4">
      <c r="C1170" s="66" t="s">
        <v>459</v>
      </c>
      <c r="D1170" s="67" t="s">
        <v>1601</v>
      </c>
    </row>
    <row r="1171" spans="3:4">
      <c r="C1171" s="66" t="s">
        <v>459</v>
      </c>
      <c r="D1171" s="67" t="s">
        <v>1602</v>
      </c>
    </row>
    <row r="1172" spans="3:4">
      <c r="C1172" s="66" t="s">
        <v>459</v>
      </c>
      <c r="D1172" s="67" t="s">
        <v>1603</v>
      </c>
    </row>
    <row r="1173" spans="3:4">
      <c r="C1173" s="66" t="s">
        <v>459</v>
      </c>
      <c r="D1173" s="67" t="s">
        <v>1604</v>
      </c>
    </row>
    <row r="1174" spans="3:4">
      <c r="C1174" s="66" t="s">
        <v>459</v>
      </c>
      <c r="D1174" s="67" t="s">
        <v>1605</v>
      </c>
    </row>
    <row r="1175" spans="3:4">
      <c r="C1175" s="66" t="s">
        <v>459</v>
      </c>
      <c r="D1175" s="67" t="s">
        <v>1606</v>
      </c>
    </row>
    <row r="1176" spans="3:4">
      <c r="C1176" s="66" t="s">
        <v>459</v>
      </c>
      <c r="D1176" s="67" t="s">
        <v>1607</v>
      </c>
    </row>
    <row r="1177" spans="3:4">
      <c r="C1177" s="66" t="s">
        <v>459</v>
      </c>
      <c r="D1177" s="67" t="s">
        <v>1608</v>
      </c>
    </row>
    <row r="1178" spans="3:4">
      <c r="C1178" s="66" t="s">
        <v>459</v>
      </c>
      <c r="D1178" s="67" t="s">
        <v>1609</v>
      </c>
    </row>
    <row r="1179" spans="3:4">
      <c r="C1179" s="66" t="s">
        <v>459</v>
      </c>
      <c r="D1179" s="67" t="s">
        <v>1610</v>
      </c>
    </row>
    <row r="1180" spans="3:4">
      <c r="C1180" s="66" t="s">
        <v>459</v>
      </c>
      <c r="D1180" s="67" t="s">
        <v>1611</v>
      </c>
    </row>
    <row r="1181" spans="3:4">
      <c r="C1181" s="66" t="s">
        <v>459</v>
      </c>
      <c r="D1181" s="67" t="s">
        <v>1612</v>
      </c>
    </row>
    <row r="1182" spans="3:4">
      <c r="C1182" s="66" t="s">
        <v>459</v>
      </c>
      <c r="D1182" s="67" t="s">
        <v>1613</v>
      </c>
    </row>
    <row r="1183" spans="3:4">
      <c r="C1183" s="66" t="s">
        <v>459</v>
      </c>
      <c r="D1183" s="67" t="s">
        <v>1614</v>
      </c>
    </row>
    <row r="1184" spans="3:4">
      <c r="C1184" s="66" t="s">
        <v>459</v>
      </c>
      <c r="D1184" s="67" t="s">
        <v>1615</v>
      </c>
    </row>
    <row r="1185" spans="3:4">
      <c r="C1185" s="66" t="s">
        <v>459</v>
      </c>
      <c r="D1185" s="67" t="s">
        <v>1616</v>
      </c>
    </row>
    <row r="1186" spans="3:4">
      <c r="C1186" s="66" t="s">
        <v>459</v>
      </c>
      <c r="D1186" s="67" t="s">
        <v>1617</v>
      </c>
    </row>
    <row r="1187" spans="3:4">
      <c r="C1187" s="66" t="s">
        <v>459</v>
      </c>
      <c r="D1187" s="67" t="s">
        <v>1618</v>
      </c>
    </row>
    <row r="1188" spans="3:4">
      <c r="C1188" s="66" t="s">
        <v>459</v>
      </c>
      <c r="D1188" s="67" t="s">
        <v>1619</v>
      </c>
    </row>
    <row r="1189" spans="3:4">
      <c r="C1189" s="66" t="s">
        <v>459</v>
      </c>
      <c r="D1189" s="67" t="s">
        <v>1620</v>
      </c>
    </row>
    <row r="1190" spans="3:4">
      <c r="C1190" s="66" t="s">
        <v>459</v>
      </c>
      <c r="D1190" s="67" t="s">
        <v>1621</v>
      </c>
    </row>
    <row r="1191" spans="3:4">
      <c r="C1191" s="66" t="s">
        <v>459</v>
      </c>
      <c r="D1191" s="67" t="s">
        <v>1622</v>
      </c>
    </row>
    <row r="1192" spans="3:4">
      <c r="C1192" s="66" t="s">
        <v>459</v>
      </c>
      <c r="D1192" s="67" t="s">
        <v>1623</v>
      </c>
    </row>
    <row r="1193" spans="3:4">
      <c r="C1193" s="66" t="s">
        <v>459</v>
      </c>
      <c r="D1193" s="67" t="s">
        <v>1624</v>
      </c>
    </row>
    <row r="1194" spans="3:4">
      <c r="C1194" s="66" t="s">
        <v>459</v>
      </c>
      <c r="D1194" s="67" t="s">
        <v>1625</v>
      </c>
    </row>
    <row r="1195" spans="3:4">
      <c r="C1195" s="66" t="s">
        <v>459</v>
      </c>
      <c r="D1195" s="67" t="s">
        <v>1626</v>
      </c>
    </row>
    <row r="1196" spans="3:4">
      <c r="C1196" s="66" t="s">
        <v>459</v>
      </c>
      <c r="D1196" s="67" t="s">
        <v>1627</v>
      </c>
    </row>
    <row r="1197" spans="3:4">
      <c r="C1197" s="66" t="s">
        <v>459</v>
      </c>
      <c r="D1197" s="67" t="s">
        <v>1628</v>
      </c>
    </row>
    <row r="1198" spans="3:4">
      <c r="C1198" s="66" t="s">
        <v>459</v>
      </c>
      <c r="D1198" s="67" t="s">
        <v>1629</v>
      </c>
    </row>
    <row r="1199" spans="3:4">
      <c r="C1199" s="66" t="s">
        <v>459</v>
      </c>
      <c r="D1199" s="67" t="s">
        <v>1630</v>
      </c>
    </row>
    <row r="1200" spans="3:4">
      <c r="C1200" s="66" t="s">
        <v>459</v>
      </c>
      <c r="D1200" s="67" t="s">
        <v>1592</v>
      </c>
    </row>
    <row r="1201" spans="3:4">
      <c r="C1201" s="66" t="s">
        <v>459</v>
      </c>
      <c r="D1201" s="67" t="s">
        <v>1631</v>
      </c>
    </row>
    <row r="1202" spans="3:4">
      <c r="C1202" s="66" t="s">
        <v>459</v>
      </c>
      <c r="D1202" s="67" t="s">
        <v>1632</v>
      </c>
    </row>
    <row r="1203" spans="3:4">
      <c r="C1203" s="66" t="s">
        <v>459</v>
      </c>
      <c r="D1203" s="67" t="s">
        <v>1633</v>
      </c>
    </row>
    <row r="1204" spans="3:4">
      <c r="C1204" s="66" t="s">
        <v>459</v>
      </c>
      <c r="D1204" s="67" t="s">
        <v>1634</v>
      </c>
    </row>
    <row r="1205" spans="3:4">
      <c r="C1205" s="66" t="s">
        <v>461</v>
      </c>
      <c r="D1205" s="67" t="s">
        <v>1635</v>
      </c>
    </row>
    <row r="1206" spans="3:4">
      <c r="C1206" s="66" t="s">
        <v>461</v>
      </c>
      <c r="D1206" s="67" t="s">
        <v>1636</v>
      </c>
    </row>
    <row r="1207" spans="3:4">
      <c r="C1207" s="66" t="s">
        <v>461</v>
      </c>
      <c r="D1207" s="67" t="s">
        <v>1637</v>
      </c>
    </row>
    <row r="1208" spans="3:4">
      <c r="C1208" s="66" t="s">
        <v>461</v>
      </c>
      <c r="D1208" s="67" t="s">
        <v>1638</v>
      </c>
    </row>
    <row r="1209" spans="3:4">
      <c r="C1209" s="66" t="s">
        <v>461</v>
      </c>
      <c r="D1209" s="67" t="s">
        <v>1639</v>
      </c>
    </row>
    <row r="1210" spans="3:4">
      <c r="C1210" s="66" t="s">
        <v>461</v>
      </c>
      <c r="D1210" s="67" t="s">
        <v>1640</v>
      </c>
    </row>
    <row r="1211" spans="3:4">
      <c r="C1211" s="66" t="s">
        <v>461</v>
      </c>
      <c r="D1211" s="67" t="s">
        <v>1641</v>
      </c>
    </row>
    <row r="1212" spans="3:4">
      <c r="C1212" s="66" t="s">
        <v>461</v>
      </c>
      <c r="D1212" s="67" t="s">
        <v>1642</v>
      </c>
    </row>
    <row r="1213" spans="3:4">
      <c r="C1213" s="66" t="s">
        <v>461</v>
      </c>
      <c r="D1213" s="67" t="s">
        <v>1643</v>
      </c>
    </row>
    <row r="1214" spans="3:4">
      <c r="C1214" s="66" t="s">
        <v>461</v>
      </c>
      <c r="D1214" s="67" t="s">
        <v>1644</v>
      </c>
    </row>
    <row r="1215" spans="3:4">
      <c r="C1215" s="66" t="s">
        <v>461</v>
      </c>
      <c r="D1215" s="67" t="s">
        <v>1645</v>
      </c>
    </row>
    <row r="1216" spans="3:4">
      <c r="C1216" s="66" t="s">
        <v>461</v>
      </c>
      <c r="D1216" s="67" t="s">
        <v>1646</v>
      </c>
    </row>
    <row r="1217" spans="3:4">
      <c r="C1217" s="66" t="s">
        <v>461</v>
      </c>
      <c r="D1217" s="67" t="s">
        <v>1647</v>
      </c>
    </row>
    <row r="1218" spans="3:4">
      <c r="C1218" s="66" t="s">
        <v>461</v>
      </c>
      <c r="D1218" s="67" t="s">
        <v>1648</v>
      </c>
    </row>
    <row r="1219" spans="3:4">
      <c r="C1219" s="66" t="s">
        <v>461</v>
      </c>
      <c r="D1219" s="67" t="s">
        <v>1649</v>
      </c>
    </row>
    <row r="1220" spans="3:4">
      <c r="C1220" s="66" t="s">
        <v>461</v>
      </c>
      <c r="D1220" s="67" t="s">
        <v>1650</v>
      </c>
    </row>
    <row r="1221" spans="3:4">
      <c r="C1221" s="66" t="s">
        <v>461</v>
      </c>
      <c r="D1221" s="67" t="s">
        <v>1651</v>
      </c>
    </row>
    <row r="1222" spans="3:4">
      <c r="C1222" s="66" t="s">
        <v>461</v>
      </c>
      <c r="D1222" s="67" t="s">
        <v>798</v>
      </c>
    </row>
    <row r="1223" spans="3:4">
      <c r="C1223" s="66" t="s">
        <v>461</v>
      </c>
      <c r="D1223" s="67" t="s">
        <v>1652</v>
      </c>
    </row>
    <row r="1224" spans="3:4">
      <c r="C1224" s="66" t="s">
        <v>461</v>
      </c>
      <c r="D1224" s="67" t="s">
        <v>1653</v>
      </c>
    </row>
    <row r="1225" spans="3:4">
      <c r="C1225" s="66" t="s">
        <v>461</v>
      </c>
      <c r="D1225" s="67" t="s">
        <v>1654</v>
      </c>
    </row>
    <row r="1226" spans="3:4">
      <c r="C1226" s="66" t="s">
        <v>461</v>
      </c>
      <c r="D1226" s="67" t="s">
        <v>1655</v>
      </c>
    </row>
    <row r="1227" spans="3:4">
      <c r="C1227" s="66" t="s">
        <v>461</v>
      </c>
      <c r="D1227" s="67" t="s">
        <v>1656</v>
      </c>
    </row>
    <row r="1228" spans="3:4">
      <c r="C1228" s="66" t="s">
        <v>461</v>
      </c>
      <c r="D1228" s="67" t="s">
        <v>1657</v>
      </c>
    </row>
    <row r="1229" spans="3:4">
      <c r="C1229" s="66" t="s">
        <v>461</v>
      </c>
      <c r="D1229" s="67" t="s">
        <v>1658</v>
      </c>
    </row>
    <row r="1230" spans="3:4">
      <c r="C1230" s="66" t="s">
        <v>461</v>
      </c>
      <c r="D1230" s="67" t="s">
        <v>1659</v>
      </c>
    </row>
    <row r="1231" spans="3:4">
      <c r="C1231" s="66" t="s">
        <v>461</v>
      </c>
      <c r="D1231" s="67" t="s">
        <v>1660</v>
      </c>
    </row>
    <row r="1232" spans="3:4">
      <c r="C1232" s="66" t="s">
        <v>461</v>
      </c>
      <c r="D1232" s="67" t="s">
        <v>1661</v>
      </c>
    </row>
    <row r="1233" spans="3:4">
      <c r="C1233" s="66" t="s">
        <v>461</v>
      </c>
      <c r="D1233" s="67" t="s">
        <v>1662</v>
      </c>
    </row>
    <row r="1234" spans="3:4">
      <c r="C1234" s="66" t="s">
        <v>461</v>
      </c>
      <c r="D1234" s="67" t="s">
        <v>1663</v>
      </c>
    </row>
    <row r="1235" spans="3:4">
      <c r="C1235" s="66" t="s">
        <v>461</v>
      </c>
      <c r="D1235" s="67" t="s">
        <v>1664</v>
      </c>
    </row>
    <row r="1236" spans="3:4">
      <c r="C1236" s="66" t="s">
        <v>461</v>
      </c>
      <c r="D1236" s="67" t="s">
        <v>1665</v>
      </c>
    </row>
    <row r="1237" spans="3:4">
      <c r="C1237" s="66" t="s">
        <v>461</v>
      </c>
      <c r="D1237" s="67" t="s">
        <v>1666</v>
      </c>
    </row>
    <row r="1238" spans="3:4">
      <c r="C1238" s="66" t="s">
        <v>461</v>
      </c>
      <c r="D1238" s="67" t="s">
        <v>1667</v>
      </c>
    </row>
    <row r="1239" spans="3:4">
      <c r="C1239" s="66" t="s">
        <v>461</v>
      </c>
      <c r="D1239" s="67" t="s">
        <v>1668</v>
      </c>
    </row>
    <row r="1240" spans="3:4">
      <c r="C1240" s="66" t="s">
        <v>461</v>
      </c>
      <c r="D1240" s="67" t="s">
        <v>1669</v>
      </c>
    </row>
    <row r="1241" spans="3:4">
      <c r="C1241" s="66" t="s">
        <v>461</v>
      </c>
      <c r="D1241" s="67" t="s">
        <v>1670</v>
      </c>
    </row>
    <row r="1242" spans="3:4">
      <c r="C1242" s="66" t="s">
        <v>461</v>
      </c>
      <c r="D1242" s="67" t="s">
        <v>1299</v>
      </c>
    </row>
    <row r="1243" spans="3:4">
      <c r="C1243" s="66" t="s">
        <v>461</v>
      </c>
      <c r="D1243" s="67" t="s">
        <v>1671</v>
      </c>
    </row>
    <row r="1244" spans="3:4">
      <c r="C1244" s="66" t="s">
        <v>463</v>
      </c>
      <c r="D1244" s="67" t="s">
        <v>1672</v>
      </c>
    </row>
    <row r="1245" spans="3:4">
      <c r="C1245" s="66" t="s">
        <v>463</v>
      </c>
      <c r="D1245" s="67" t="s">
        <v>1673</v>
      </c>
    </row>
    <row r="1246" spans="3:4">
      <c r="C1246" s="66" t="s">
        <v>463</v>
      </c>
      <c r="D1246" s="67" t="s">
        <v>1674</v>
      </c>
    </row>
    <row r="1247" spans="3:4">
      <c r="C1247" s="66" t="s">
        <v>463</v>
      </c>
      <c r="D1247" s="67" t="s">
        <v>1675</v>
      </c>
    </row>
    <row r="1248" spans="3:4">
      <c r="C1248" s="66" t="s">
        <v>463</v>
      </c>
      <c r="D1248" s="67" t="s">
        <v>1676</v>
      </c>
    </row>
    <row r="1249" spans="3:4">
      <c r="C1249" s="66" t="s">
        <v>463</v>
      </c>
      <c r="D1249" s="67" t="s">
        <v>1677</v>
      </c>
    </row>
    <row r="1250" spans="3:4">
      <c r="C1250" s="66" t="s">
        <v>463</v>
      </c>
      <c r="D1250" s="67" t="s">
        <v>1678</v>
      </c>
    </row>
    <row r="1251" spans="3:4">
      <c r="C1251" s="66" t="s">
        <v>463</v>
      </c>
      <c r="D1251" s="67" t="s">
        <v>1679</v>
      </c>
    </row>
    <row r="1252" spans="3:4">
      <c r="C1252" s="66" t="s">
        <v>463</v>
      </c>
      <c r="D1252" s="67" t="s">
        <v>1680</v>
      </c>
    </row>
    <row r="1253" spans="3:4">
      <c r="C1253" s="66" t="s">
        <v>463</v>
      </c>
      <c r="D1253" s="67" t="s">
        <v>1681</v>
      </c>
    </row>
    <row r="1254" spans="3:4">
      <c r="C1254" s="66" t="s">
        <v>463</v>
      </c>
      <c r="D1254" s="67" t="s">
        <v>1682</v>
      </c>
    </row>
    <row r="1255" spans="3:4">
      <c r="C1255" s="66" t="s">
        <v>463</v>
      </c>
      <c r="D1255" s="67" t="s">
        <v>1683</v>
      </c>
    </row>
    <row r="1256" spans="3:4">
      <c r="C1256" s="66" t="s">
        <v>463</v>
      </c>
      <c r="D1256" s="67" t="s">
        <v>1684</v>
      </c>
    </row>
    <row r="1257" spans="3:4">
      <c r="C1257" s="66" t="s">
        <v>463</v>
      </c>
      <c r="D1257" s="67" t="s">
        <v>1685</v>
      </c>
    </row>
    <row r="1258" spans="3:4">
      <c r="C1258" s="66" t="s">
        <v>463</v>
      </c>
      <c r="D1258" s="67" t="s">
        <v>1686</v>
      </c>
    </row>
    <row r="1259" spans="3:4">
      <c r="C1259" s="66" t="s">
        <v>463</v>
      </c>
      <c r="D1259" s="67" t="s">
        <v>1687</v>
      </c>
    </row>
    <row r="1260" spans="3:4">
      <c r="C1260" s="66" t="s">
        <v>463</v>
      </c>
      <c r="D1260" s="67" t="s">
        <v>1249</v>
      </c>
    </row>
    <row r="1261" spans="3:4">
      <c r="C1261" s="66" t="s">
        <v>463</v>
      </c>
      <c r="D1261" s="67" t="s">
        <v>595</v>
      </c>
    </row>
    <row r="1262" spans="3:4">
      <c r="C1262" s="66" t="s">
        <v>463</v>
      </c>
      <c r="D1262" s="67" t="s">
        <v>1688</v>
      </c>
    </row>
    <row r="1263" spans="3:4">
      <c r="C1263" s="66" t="s">
        <v>463</v>
      </c>
      <c r="D1263" s="67" t="s">
        <v>1689</v>
      </c>
    </row>
    <row r="1264" spans="3:4">
      <c r="C1264" s="66" t="s">
        <v>463</v>
      </c>
      <c r="D1264" s="67" t="s">
        <v>1690</v>
      </c>
    </row>
    <row r="1265" spans="3:4">
      <c r="C1265" s="66" t="s">
        <v>463</v>
      </c>
      <c r="D1265" s="67" t="s">
        <v>1691</v>
      </c>
    </row>
    <row r="1266" spans="3:4">
      <c r="C1266" s="66" t="s">
        <v>463</v>
      </c>
      <c r="D1266" s="67" t="s">
        <v>1692</v>
      </c>
    </row>
    <row r="1267" spans="3:4">
      <c r="C1267" s="66" t="s">
        <v>463</v>
      </c>
      <c r="D1267" s="67" t="s">
        <v>1693</v>
      </c>
    </row>
    <row r="1268" spans="3:4">
      <c r="C1268" s="66" t="s">
        <v>463</v>
      </c>
      <c r="D1268" s="67" t="s">
        <v>1694</v>
      </c>
    </row>
    <row r="1269" spans="3:4">
      <c r="C1269" s="66" t="s">
        <v>463</v>
      </c>
      <c r="D1269" s="67" t="s">
        <v>1695</v>
      </c>
    </row>
    <row r="1270" spans="3:4">
      <c r="C1270" s="66" t="s">
        <v>463</v>
      </c>
      <c r="D1270" s="67" t="s">
        <v>1696</v>
      </c>
    </row>
    <row r="1271" spans="3:4">
      <c r="C1271" s="66" t="s">
        <v>463</v>
      </c>
      <c r="D1271" s="67" t="s">
        <v>1697</v>
      </c>
    </row>
    <row r="1272" spans="3:4">
      <c r="C1272" s="66" t="s">
        <v>463</v>
      </c>
      <c r="D1272" s="67" t="s">
        <v>1698</v>
      </c>
    </row>
    <row r="1273" spans="3:4">
      <c r="C1273" s="66" t="s">
        <v>463</v>
      </c>
      <c r="D1273" s="67" t="s">
        <v>1699</v>
      </c>
    </row>
    <row r="1274" spans="3:4">
      <c r="C1274" s="66" t="s">
        <v>465</v>
      </c>
      <c r="D1274" s="67" t="s">
        <v>1700</v>
      </c>
    </row>
    <row r="1275" spans="3:4">
      <c r="C1275" s="66" t="s">
        <v>465</v>
      </c>
      <c r="D1275" s="67" t="s">
        <v>1701</v>
      </c>
    </row>
    <row r="1276" spans="3:4">
      <c r="C1276" s="66" t="s">
        <v>465</v>
      </c>
      <c r="D1276" s="67" t="s">
        <v>1702</v>
      </c>
    </row>
    <row r="1277" spans="3:4">
      <c r="C1277" s="66" t="s">
        <v>465</v>
      </c>
      <c r="D1277" s="67" t="s">
        <v>1703</v>
      </c>
    </row>
    <row r="1278" spans="3:4">
      <c r="C1278" s="66" t="s">
        <v>465</v>
      </c>
      <c r="D1278" s="67" t="s">
        <v>1704</v>
      </c>
    </row>
    <row r="1279" spans="3:4">
      <c r="C1279" s="66" t="s">
        <v>465</v>
      </c>
      <c r="D1279" s="67" t="s">
        <v>1705</v>
      </c>
    </row>
    <row r="1280" spans="3:4">
      <c r="C1280" s="66" t="s">
        <v>465</v>
      </c>
      <c r="D1280" s="67" t="s">
        <v>1706</v>
      </c>
    </row>
    <row r="1281" spans="3:4">
      <c r="C1281" s="66" t="s">
        <v>465</v>
      </c>
      <c r="D1281" s="67" t="s">
        <v>1707</v>
      </c>
    </row>
    <row r="1282" spans="3:4">
      <c r="C1282" s="66" t="s">
        <v>465</v>
      </c>
      <c r="D1282" s="67" t="s">
        <v>1708</v>
      </c>
    </row>
    <row r="1283" spans="3:4">
      <c r="C1283" s="66" t="s">
        <v>465</v>
      </c>
      <c r="D1283" s="67" t="s">
        <v>1709</v>
      </c>
    </row>
    <row r="1284" spans="3:4">
      <c r="C1284" s="66" t="s">
        <v>465</v>
      </c>
      <c r="D1284" s="67" t="s">
        <v>1710</v>
      </c>
    </row>
    <row r="1285" spans="3:4">
      <c r="C1285" s="66" t="s">
        <v>465</v>
      </c>
      <c r="D1285" s="67" t="s">
        <v>1711</v>
      </c>
    </row>
    <row r="1286" spans="3:4">
      <c r="C1286" s="66" t="s">
        <v>465</v>
      </c>
      <c r="D1286" s="67" t="s">
        <v>1712</v>
      </c>
    </row>
    <row r="1287" spans="3:4">
      <c r="C1287" s="66" t="s">
        <v>465</v>
      </c>
      <c r="D1287" s="67" t="s">
        <v>1713</v>
      </c>
    </row>
    <row r="1288" spans="3:4">
      <c r="C1288" s="66" t="s">
        <v>465</v>
      </c>
      <c r="D1288" s="67" t="s">
        <v>674</v>
      </c>
    </row>
    <row r="1289" spans="3:4">
      <c r="C1289" s="66" t="s">
        <v>465</v>
      </c>
      <c r="D1289" s="67" t="s">
        <v>1714</v>
      </c>
    </row>
    <row r="1290" spans="3:4">
      <c r="C1290" s="66" t="s">
        <v>465</v>
      </c>
      <c r="D1290" s="67" t="s">
        <v>1715</v>
      </c>
    </row>
    <row r="1291" spans="3:4">
      <c r="C1291" s="66" t="s">
        <v>465</v>
      </c>
      <c r="D1291" s="67" t="s">
        <v>1520</v>
      </c>
    </row>
    <row r="1292" spans="3:4">
      <c r="C1292" s="66" t="s">
        <v>465</v>
      </c>
      <c r="D1292" s="67" t="s">
        <v>1716</v>
      </c>
    </row>
    <row r="1293" spans="3:4">
      <c r="C1293" s="66" t="s">
        <v>467</v>
      </c>
      <c r="D1293" s="67" t="s">
        <v>1717</v>
      </c>
    </row>
    <row r="1294" spans="3:4">
      <c r="C1294" s="66" t="s">
        <v>467</v>
      </c>
      <c r="D1294" s="67" t="s">
        <v>1718</v>
      </c>
    </row>
    <row r="1295" spans="3:4">
      <c r="C1295" s="66" t="s">
        <v>467</v>
      </c>
      <c r="D1295" s="67" t="s">
        <v>1719</v>
      </c>
    </row>
    <row r="1296" spans="3:4">
      <c r="C1296" s="66" t="s">
        <v>467</v>
      </c>
      <c r="D1296" s="67" t="s">
        <v>1720</v>
      </c>
    </row>
    <row r="1297" spans="3:4">
      <c r="C1297" s="66" t="s">
        <v>467</v>
      </c>
      <c r="D1297" s="67" t="s">
        <v>1721</v>
      </c>
    </row>
    <row r="1298" spans="3:4">
      <c r="C1298" s="66" t="s">
        <v>467</v>
      </c>
      <c r="D1298" s="67" t="s">
        <v>1722</v>
      </c>
    </row>
    <row r="1299" spans="3:4">
      <c r="C1299" s="66" t="s">
        <v>467</v>
      </c>
      <c r="D1299" s="67" t="s">
        <v>1723</v>
      </c>
    </row>
    <row r="1300" spans="3:4">
      <c r="C1300" s="66" t="s">
        <v>467</v>
      </c>
      <c r="D1300" s="67" t="s">
        <v>1724</v>
      </c>
    </row>
    <row r="1301" spans="3:4">
      <c r="C1301" s="66" t="s">
        <v>467</v>
      </c>
      <c r="D1301" s="67" t="s">
        <v>1725</v>
      </c>
    </row>
    <row r="1302" spans="3:4">
      <c r="C1302" s="66" t="s">
        <v>467</v>
      </c>
      <c r="D1302" s="67" t="s">
        <v>1726</v>
      </c>
    </row>
    <row r="1303" spans="3:4">
      <c r="C1303" s="66" t="s">
        <v>467</v>
      </c>
      <c r="D1303" s="67" t="s">
        <v>1727</v>
      </c>
    </row>
    <row r="1304" spans="3:4">
      <c r="C1304" s="66" t="s">
        <v>467</v>
      </c>
      <c r="D1304" s="67" t="s">
        <v>767</v>
      </c>
    </row>
    <row r="1305" spans="3:4">
      <c r="C1305" s="66" t="s">
        <v>467</v>
      </c>
      <c r="D1305" s="67" t="s">
        <v>1728</v>
      </c>
    </row>
    <row r="1306" spans="3:4">
      <c r="C1306" s="66" t="s">
        <v>467</v>
      </c>
      <c r="D1306" s="67" t="s">
        <v>1729</v>
      </c>
    </row>
    <row r="1307" spans="3:4">
      <c r="C1307" s="66" t="s">
        <v>467</v>
      </c>
      <c r="D1307" s="67" t="s">
        <v>1730</v>
      </c>
    </row>
    <row r="1308" spans="3:4">
      <c r="C1308" s="66" t="s">
        <v>467</v>
      </c>
      <c r="D1308" s="67" t="s">
        <v>1731</v>
      </c>
    </row>
    <row r="1309" spans="3:4">
      <c r="C1309" s="66" t="s">
        <v>467</v>
      </c>
      <c r="D1309" s="67" t="s">
        <v>1732</v>
      </c>
    </row>
    <row r="1310" spans="3:4">
      <c r="C1310" s="66" t="s">
        <v>467</v>
      </c>
      <c r="D1310" s="67" t="s">
        <v>1733</v>
      </c>
    </row>
    <row r="1311" spans="3:4">
      <c r="C1311" s="66" t="s">
        <v>467</v>
      </c>
      <c r="D1311" s="67" t="s">
        <v>1734</v>
      </c>
    </row>
    <row r="1312" spans="3:4">
      <c r="C1312" s="66" t="s">
        <v>469</v>
      </c>
      <c r="D1312" s="67" t="s">
        <v>1735</v>
      </c>
    </row>
    <row r="1313" spans="3:4">
      <c r="C1313" s="66" t="s">
        <v>469</v>
      </c>
      <c r="D1313" s="67" t="s">
        <v>1736</v>
      </c>
    </row>
    <row r="1314" spans="3:4">
      <c r="C1314" s="66" t="s">
        <v>469</v>
      </c>
      <c r="D1314" s="67" t="s">
        <v>1737</v>
      </c>
    </row>
    <row r="1315" spans="3:4">
      <c r="C1315" s="66" t="s">
        <v>469</v>
      </c>
      <c r="D1315" s="67" t="s">
        <v>1738</v>
      </c>
    </row>
    <row r="1316" spans="3:4">
      <c r="C1316" s="66" t="s">
        <v>469</v>
      </c>
      <c r="D1316" s="67" t="s">
        <v>1739</v>
      </c>
    </row>
    <row r="1317" spans="3:4">
      <c r="C1317" s="66" t="s">
        <v>469</v>
      </c>
      <c r="D1317" s="67" t="s">
        <v>1740</v>
      </c>
    </row>
    <row r="1318" spans="3:4">
      <c r="C1318" s="66" t="s">
        <v>469</v>
      </c>
      <c r="D1318" s="67" t="s">
        <v>1741</v>
      </c>
    </row>
    <row r="1319" spans="3:4">
      <c r="C1319" s="66" t="s">
        <v>469</v>
      </c>
      <c r="D1319" s="67" t="s">
        <v>1742</v>
      </c>
    </row>
    <row r="1320" spans="3:4">
      <c r="C1320" s="66" t="s">
        <v>469</v>
      </c>
      <c r="D1320" s="67" t="s">
        <v>1743</v>
      </c>
    </row>
    <row r="1321" spans="3:4">
      <c r="C1321" s="66" t="s">
        <v>469</v>
      </c>
      <c r="D1321" s="67" t="s">
        <v>1744</v>
      </c>
    </row>
    <row r="1322" spans="3:4">
      <c r="C1322" s="66" t="s">
        <v>469</v>
      </c>
      <c r="D1322" s="67" t="s">
        <v>1745</v>
      </c>
    </row>
    <row r="1323" spans="3:4">
      <c r="C1323" s="66" t="s">
        <v>469</v>
      </c>
      <c r="D1323" s="67" t="s">
        <v>1746</v>
      </c>
    </row>
    <row r="1324" spans="3:4">
      <c r="C1324" s="66" t="s">
        <v>469</v>
      </c>
      <c r="D1324" s="67" t="s">
        <v>1747</v>
      </c>
    </row>
    <row r="1325" spans="3:4">
      <c r="C1325" s="66" t="s">
        <v>469</v>
      </c>
      <c r="D1325" s="67" t="s">
        <v>1748</v>
      </c>
    </row>
    <row r="1326" spans="3:4">
      <c r="C1326" s="66" t="s">
        <v>469</v>
      </c>
      <c r="D1326" s="67" t="s">
        <v>1749</v>
      </c>
    </row>
    <row r="1327" spans="3:4">
      <c r="C1327" s="66" t="s">
        <v>469</v>
      </c>
      <c r="D1327" s="67" t="s">
        <v>1750</v>
      </c>
    </row>
    <row r="1328" spans="3:4">
      <c r="C1328" s="66" t="s">
        <v>469</v>
      </c>
      <c r="D1328" s="67" t="s">
        <v>1751</v>
      </c>
    </row>
    <row r="1329" spans="3:4">
      <c r="C1329" s="66" t="s">
        <v>469</v>
      </c>
      <c r="D1329" s="67" t="s">
        <v>1752</v>
      </c>
    </row>
    <row r="1330" spans="3:4">
      <c r="C1330" s="66" t="s">
        <v>469</v>
      </c>
      <c r="D1330" s="67" t="s">
        <v>1753</v>
      </c>
    </row>
    <row r="1331" spans="3:4">
      <c r="C1331" s="66" t="s">
        <v>469</v>
      </c>
      <c r="D1331" s="67" t="s">
        <v>1754</v>
      </c>
    </row>
    <row r="1332" spans="3:4">
      <c r="C1332" s="66" t="s">
        <v>469</v>
      </c>
      <c r="D1332" s="67" t="s">
        <v>1755</v>
      </c>
    </row>
    <row r="1333" spans="3:4">
      <c r="C1333" s="66" t="s">
        <v>469</v>
      </c>
      <c r="D1333" s="67" t="s">
        <v>1756</v>
      </c>
    </row>
    <row r="1334" spans="3:4">
      <c r="C1334" s="66" t="s">
        <v>469</v>
      </c>
      <c r="D1334" s="67" t="s">
        <v>1757</v>
      </c>
    </row>
    <row r="1335" spans="3:4">
      <c r="C1335" s="66" t="s">
        <v>469</v>
      </c>
      <c r="D1335" s="67" t="s">
        <v>1758</v>
      </c>
    </row>
    <row r="1336" spans="3:4">
      <c r="C1336" s="66" t="s">
        <v>469</v>
      </c>
      <c r="D1336" s="67" t="s">
        <v>1759</v>
      </c>
    </row>
    <row r="1337" spans="3:4">
      <c r="C1337" s="66" t="s">
        <v>469</v>
      </c>
      <c r="D1337" s="67" t="s">
        <v>1760</v>
      </c>
    </row>
    <row r="1338" spans="3:4">
      <c r="C1338" s="66" t="s">
        <v>469</v>
      </c>
      <c r="D1338" s="67" t="s">
        <v>1761</v>
      </c>
    </row>
    <row r="1339" spans="3:4">
      <c r="C1339" s="66" t="s">
        <v>471</v>
      </c>
      <c r="D1339" s="67" t="s">
        <v>1762</v>
      </c>
    </row>
    <row r="1340" spans="3:4">
      <c r="C1340" s="66" t="s">
        <v>471</v>
      </c>
      <c r="D1340" s="67" t="s">
        <v>1763</v>
      </c>
    </row>
    <row r="1341" spans="3:4">
      <c r="C1341" s="66" t="s">
        <v>471</v>
      </c>
      <c r="D1341" s="67" t="s">
        <v>1764</v>
      </c>
    </row>
    <row r="1342" spans="3:4">
      <c r="C1342" s="66" t="s">
        <v>471</v>
      </c>
      <c r="D1342" s="67" t="s">
        <v>1765</v>
      </c>
    </row>
    <row r="1343" spans="3:4">
      <c r="C1343" s="66" t="s">
        <v>471</v>
      </c>
      <c r="D1343" s="67" t="s">
        <v>1766</v>
      </c>
    </row>
    <row r="1344" spans="3:4">
      <c r="C1344" s="66" t="s">
        <v>471</v>
      </c>
      <c r="D1344" s="67" t="s">
        <v>1767</v>
      </c>
    </row>
    <row r="1345" spans="3:4">
      <c r="C1345" s="66" t="s">
        <v>471</v>
      </c>
      <c r="D1345" s="67" t="s">
        <v>1107</v>
      </c>
    </row>
    <row r="1346" spans="3:4">
      <c r="C1346" s="66" t="s">
        <v>471</v>
      </c>
      <c r="D1346" s="67" t="s">
        <v>1768</v>
      </c>
    </row>
    <row r="1347" spans="3:4">
      <c r="C1347" s="66" t="s">
        <v>471</v>
      </c>
      <c r="D1347" s="67" t="s">
        <v>1769</v>
      </c>
    </row>
    <row r="1348" spans="3:4">
      <c r="C1348" s="66" t="s">
        <v>471</v>
      </c>
      <c r="D1348" s="67" t="s">
        <v>1770</v>
      </c>
    </row>
    <row r="1349" spans="3:4">
      <c r="C1349" s="66" t="s">
        <v>471</v>
      </c>
      <c r="D1349" s="67" t="s">
        <v>1771</v>
      </c>
    </row>
    <row r="1350" spans="3:4">
      <c r="C1350" s="66" t="s">
        <v>471</v>
      </c>
      <c r="D1350" s="67" t="s">
        <v>1772</v>
      </c>
    </row>
    <row r="1351" spans="3:4">
      <c r="C1351" s="66" t="s">
        <v>471</v>
      </c>
      <c r="D1351" s="67" t="s">
        <v>1773</v>
      </c>
    </row>
    <row r="1352" spans="3:4">
      <c r="C1352" s="66" t="s">
        <v>471</v>
      </c>
      <c r="D1352" s="67" t="s">
        <v>1774</v>
      </c>
    </row>
    <row r="1353" spans="3:4">
      <c r="C1353" s="66" t="s">
        <v>471</v>
      </c>
      <c r="D1353" s="67" t="s">
        <v>1775</v>
      </c>
    </row>
    <row r="1354" spans="3:4">
      <c r="C1354" s="66" t="s">
        <v>471</v>
      </c>
      <c r="D1354" s="67" t="s">
        <v>1776</v>
      </c>
    </row>
    <row r="1355" spans="3:4">
      <c r="C1355" s="66" t="s">
        <v>471</v>
      </c>
      <c r="D1355" s="67" t="s">
        <v>1777</v>
      </c>
    </row>
    <row r="1356" spans="3:4">
      <c r="C1356" s="66" t="s">
        <v>471</v>
      </c>
      <c r="D1356" s="67" t="s">
        <v>1778</v>
      </c>
    </row>
    <row r="1357" spans="3:4">
      <c r="C1357" s="66" t="s">
        <v>471</v>
      </c>
      <c r="D1357" s="67" t="s">
        <v>1779</v>
      </c>
    </row>
    <row r="1358" spans="3:4">
      <c r="C1358" s="66" t="s">
        <v>471</v>
      </c>
      <c r="D1358" s="67" t="s">
        <v>1780</v>
      </c>
    </row>
    <row r="1359" spans="3:4">
      <c r="C1359" s="66" t="s">
        <v>471</v>
      </c>
      <c r="D1359" s="67" t="s">
        <v>1781</v>
      </c>
    </row>
    <row r="1360" spans="3:4">
      <c r="C1360" s="66" t="s">
        <v>471</v>
      </c>
      <c r="D1360" s="67" t="s">
        <v>1782</v>
      </c>
    </row>
    <row r="1361" spans="3:4">
      <c r="C1361" s="66" t="s">
        <v>471</v>
      </c>
      <c r="D1361" s="67" t="s">
        <v>1783</v>
      </c>
    </row>
    <row r="1362" spans="3:4">
      <c r="C1362" s="66" t="s">
        <v>473</v>
      </c>
      <c r="D1362" s="67" t="s">
        <v>1784</v>
      </c>
    </row>
    <row r="1363" spans="3:4">
      <c r="C1363" s="66" t="s">
        <v>473</v>
      </c>
      <c r="D1363" s="67" t="s">
        <v>1785</v>
      </c>
    </row>
    <row r="1364" spans="3:4">
      <c r="C1364" s="66" t="s">
        <v>473</v>
      </c>
      <c r="D1364" s="67" t="s">
        <v>1786</v>
      </c>
    </row>
    <row r="1365" spans="3:4">
      <c r="C1365" s="66" t="s">
        <v>473</v>
      </c>
      <c r="D1365" s="67" t="s">
        <v>1787</v>
      </c>
    </row>
    <row r="1366" spans="3:4">
      <c r="C1366" s="66" t="s">
        <v>473</v>
      </c>
      <c r="D1366" s="67" t="s">
        <v>1788</v>
      </c>
    </row>
    <row r="1367" spans="3:4">
      <c r="C1367" s="66" t="s">
        <v>473</v>
      </c>
      <c r="D1367" s="67" t="s">
        <v>1789</v>
      </c>
    </row>
    <row r="1368" spans="3:4">
      <c r="C1368" s="66" t="s">
        <v>473</v>
      </c>
      <c r="D1368" s="67" t="s">
        <v>1790</v>
      </c>
    </row>
    <row r="1369" spans="3:4">
      <c r="C1369" s="66" t="s">
        <v>473</v>
      </c>
      <c r="D1369" s="67" t="s">
        <v>1791</v>
      </c>
    </row>
    <row r="1370" spans="3:4">
      <c r="C1370" s="66" t="s">
        <v>473</v>
      </c>
      <c r="D1370" s="67" t="s">
        <v>1792</v>
      </c>
    </row>
    <row r="1371" spans="3:4">
      <c r="C1371" s="66" t="s">
        <v>473</v>
      </c>
      <c r="D1371" s="67" t="s">
        <v>1793</v>
      </c>
    </row>
    <row r="1372" spans="3:4">
      <c r="C1372" s="66" t="s">
        <v>473</v>
      </c>
      <c r="D1372" s="67" t="s">
        <v>1794</v>
      </c>
    </row>
    <row r="1373" spans="3:4">
      <c r="C1373" s="66" t="s">
        <v>473</v>
      </c>
      <c r="D1373" s="67" t="s">
        <v>1795</v>
      </c>
    </row>
    <row r="1374" spans="3:4">
      <c r="C1374" s="66" t="s">
        <v>473</v>
      </c>
      <c r="D1374" s="67" t="s">
        <v>1796</v>
      </c>
    </row>
    <row r="1375" spans="3:4">
      <c r="C1375" s="66" t="s">
        <v>473</v>
      </c>
      <c r="D1375" s="67" t="s">
        <v>1797</v>
      </c>
    </row>
    <row r="1376" spans="3:4">
      <c r="C1376" s="66" t="s">
        <v>473</v>
      </c>
      <c r="D1376" s="67" t="s">
        <v>1798</v>
      </c>
    </row>
    <row r="1377" spans="3:4">
      <c r="C1377" s="66" t="s">
        <v>473</v>
      </c>
      <c r="D1377" s="67" t="s">
        <v>1799</v>
      </c>
    </row>
    <row r="1378" spans="3:4">
      <c r="C1378" s="66" t="s">
        <v>473</v>
      </c>
      <c r="D1378" s="67" t="s">
        <v>1800</v>
      </c>
    </row>
    <row r="1379" spans="3:4">
      <c r="C1379" s="66" t="s">
        <v>473</v>
      </c>
      <c r="D1379" s="67" t="s">
        <v>1801</v>
      </c>
    </row>
    <row r="1380" spans="3:4">
      <c r="C1380" s="66" t="s">
        <v>473</v>
      </c>
      <c r="D1380" s="67" t="s">
        <v>1802</v>
      </c>
    </row>
    <row r="1381" spans="3:4">
      <c r="C1381" s="66" t="s">
        <v>475</v>
      </c>
      <c r="D1381" s="67" t="s">
        <v>1803</v>
      </c>
    </row>
    <row r="1382" spans="3:4">
      <c r="C1382" s="66" t="s">
        <v>475</v>
      </c>
      <c r="D1382" s="67" t="s">
        <v>1804</v>
      </c>
    </row>
    <row r="1383" spans="3:4">
      <c r="C1383" s="66" t="s">
        <v>475</v>
      </c>
      <c r="D1383" s="67" t="s">
        <v>1805</v>
      </c>
    </row>
    <row r="1384" spans="3:4">
      <c r="C1384" s="66" t="s">
        <v>475</v>
      </c>
      <c r="D1384" s="67" t="s">
        <v>1806</v>
      </c>
    </row>
    <row r="1385" spans="3:4">
      <c r="C1385" s="66" t="s">
        <v>475</v>
      </c>
      <c r="D1385" s="67" t="s">
        <v>1807</v>
      </c>
    </row>
    <row r="1386" spans="3:4">
      <c r="C1386" s="66" t="s">
        <v>475</v>
      </c>
      <c r="D1386" s="67" t="s">
        <v>1808</v>
      </c>
    </row>
    <row r="1387" spans="3:4">
      <c r="C1387" s="66" t="s">
        <v>475</v>
      </c>
      <c r="D1387" s="67" t="s">
        <v>1809</v>
      </c>
    </row>
    <row r="1388" spans="3:4">
      <c r="C1388" s="66" t="s">
        <v>475</v>
      </c>
      <c r="D1388" s="67" t="s">
        <v>1810</v>
      </c>
    </row>
    <row r="1389" spans="3:4">
      <c r="C1389" s="66" t="s">
        <v>475</v>
      </c>
      <c r="D1389" s="67" t="s">
        <v>1811</v>
      </c>
    </row>
    <row r="1390" spans="3:4">
      <c r="C1390" s="66" t="s">
        <v>475</v>
      </c>
      <c r="D1390" s="67" t="s">
        <v>1812</v>
      </c>
    </row>
    <row r="1391" spans="3:4">
      <c r="C1391" s="66" t="s">
        <v>475</v>
      </c>
      <c r="D1391" s="67" t="s">
        <v>1813</v>
      </c>
    </row>
    <row r="1392" spans="3:4">
      <c r="C1392" s="66" t="s">
        <v>475</v>
      </c>
      <c r="D1392" s="67" t="s">
        <v>1814</v>
      </c>
    </row>
    <row r="1393" spans="3:4">
      <c r="C1393" s="66" t="s">
        <v>475</v>
      </c>
      <c r="D1393" s="67" t="s">
        <v>1815</v>
      </c>
    </row>
    <row r="1394" spans="3:4">
      <c r="C1394" s="66" t="s">
        <v>475</v>
      </c>
      <c r="D1394" s="67" t="s">
        <v>1816</v>
      </c>
    </row>
    <row r="1395" spans="3:4">
      <c r="C1395" s="66" t="s">
        <v>475</v>
      </c>
      <c r="D1395" s="67" t="s">
        <v>1817</v>
      </c>
    </row>
    <row r="1396" spans="3:4">
      <c r="C1396" s="66" t="s">
        <v>475</v>
      </c>
      <c r="D1396" s="67" t="s">
        <v>1818</v>
      </c>
    </row>
    <row r="1397" spans="3:4">
      <c r="C1397" s="66" t="s">
        <v>475</v>
      </c>
      <c r="D1397" s="67" t="s">
        <v>1819</v>
      </c>
    </row>
    <row r="1398" spans="3:4">
      <c r="C1398" s="66" t="s">
        <v>475</v>
      </c>
      <c r="D1398" s="67" t="s">
        <v>1820</v>
      </c>
    </row>
    <row r="1399" spans="3:4">
      <c r="C1399" s="66" t="s">
        <v>475</v>
      </c>
      <c r="D1399" s="67" t="s">
        <v>1821</v>
      </c>
    </row>
    <row r="1400" spans="3:4">
      <c r="C1400" s="66" t="s">
        <v>475</v>
      </c>
      <c r="D1400" s="67" t="s">
        <v>1822</v>
      </c>
    </row>
    <row r="1401" spans="3:4">
      <c r="C1401" s="66" t="s">
        <v>475</v>
      </c>
      <c r="D1401" s="67" t="s">
        <v>1823</v>
      </c>
    </row>
    <row r="1402" spans="3:4">
      <c r="C1402" s="66" t="s">
        <v>475</v>
      </c>
      <c r="D1402" s="67" t="s">
        <v>1824</v>
      </c>
    </row>
    <row r="1403" spans="3:4">
      <c r="C1403" s="66" t="s">
        <v>475</v>
      </c>
      <c r="D1403" s="67" t="s">
        <v>1825</v>
      </c>
    </row>
    <row r="1404" spans="3:4">
      <c r="C1404" s="66" t="s">
        <v>475</v>
      </c>
      <c r="D1404" s="67" t="s">
        <v>1826</v>
      </c>
    </row>
    <row r="1405" spans="3:4">
      <c r="C1405" s="66" t="s">
        <v>477</v>
      </c>
      <c r="D1405" s="67" t="s">
        <v>1827</v>
      </c>
    </row>
    <row r="1406" spans="3:4">
      <c r="C1406" s="66" t="s">
        <v>477</v>
      </c>
      <c r="D1406" s="67" t="s">
        <v>1828</v>
      </c>
    </row>
    <row r="1407" spans="3:4">
      <c r="C1407" s="66" t="s">
        <v>477</v>
      </c>
      <c r="D1407" s="67" t="s">
        <v>1829</v>
      </c>
    </row>
    <row r="1408" spans="3:4">
      <c r="C1408" s="66" t="s">
        <v>477</v>
      </c>
      <c r="D1408" s="67" t="s">
        <v>1830</v>
      </c>
    </row>
    <row r="1409" spans="3:4">
      <c r="C1409" s="66" t="s">
        <v>477</v>
      </c>
      <c r="D1409" s="67" t="s">
        <v>1831</v>
      </c>
    </row>
    <row r="1410" spans="3:4">
      <c r="C1410" s="66" t="s">
        <v>477</v>
      </c>
      <c r="D1410" s="67" t="s">
        <v>1832</v>
      </c>
    </row>
    <row r="1411" spans="3:4">
      <c r="C1411" s="66" t="s">
        <v>477</v>
      </c>
      <c r="D1411" s="67" t="s">
        <v>1833</v>
      </c>
    </row>
    <row r="1412" spans="3:4">
      <c r="C1412" s="66" t="s">
        <v>477</v>
      </c>
      <c r="D1412" s="67" t="s">
        <v>1834</v>
      </c>
    </row>
    <row r="1413" spans="3:4">
      <c r="C1413" s="66" t="s">
        <v>477</v>
      </c>
      <c r="D1413" s="67" t="s">
        <v>1835</v>
      </c>
    </row>
    <row r="1414" spans="3:4">
      <c r="C1414" s="66" t="s">
        <v>477</v>
      </c>
      <c r="D1414" s="67" t="s">
        <v>1836</v>
      </c>
    </row>
    <row r="1415" spans="3:4">
      <c r="C1415" s="66" t="s">
        <v>477</v>
      </c>
      <c r="D1415" s="67" t="s">
        <v>1837</v>
      </c>
    </row>
    <row r="1416" spans="3:4">
      <c r="C1416" s="66" t="s">
        <v>477</v>
      </c>
      <c r="D1416" s="67" t="s">
        <v>1838</v>
      </c>
    </row>
    <row r="1417" spans="3:4">
      <c r="C1417" s="66" t="s">
        <v>477</v>
      </c>
      <c r="D1417" s="67" t="s">
        <v>1839</v>
      </c>
    </row>
    <row r="1418" spans="3:4">
      <c r="C1418" s="66" t="s">
        <v>477</v>
      </c>
      <c r="D1418" s="67" t="s">
        <v>1840</v>
      </c>
    </row>
    <row r="1419" spans="3:4">
      <c r="C1419" s="66" t="s">
        <v>477</v>
      </c>
      <c r="D1419" s="67" t="s">
        <v>1841</v>
      </c>
    </row>
    <row r="1420" spans="3:4">
      <c r="C1420" s="66" t="s">
        <v>477</v>
      </c>
      <c r="D1420" s="67" t="s">
        <v>1842</v>
      </c>
    </row>
    <row r="1421" spans="3:4">
      <c r="C1421" s="66" t="s">
        <v>477</v>
      </c>
      <c r="D1421" s="67" t="s">
        <v>1843</v>
      </c>
    </row>
    <row r="1422" spans="3:4">
      <c r="C1422" s="66" t="s">
        <v>479</v>
      </c>
      <c r="D1422" s="67" t="s">
        <v>1844</v>
      </c>
    </row>
    <row r="1423" spans="3:4">
      <c r="C1423" s="66" t="s">
        <v>479</v>
      </c>
      <c r="D1423" s="67" t="s">
        <v>1845</v>
      </c>
    </row>
    <row r="1424" spans="3:4">
      <c r="C1424" s="66" t="s">
        <v>479</v>
      </c>
      <c r="D1424" s="67" t="s">
        <v>1846</v>
      </c>
    </row>
    <row r="1425" spans="3:4">
      <c r="C1425" s="66" t="s">
        <v>479</v>
      </c>
      <c r="D1425" s="67" t="s">
        <v>1847</v>
      </c>
    </row>
    <row r="1426" spans="3:4">
      <c r="C1426" s="66" t="s">
        <v>479</v>
      </c>
      <c r="D1426" s="67" t="s">
        <v>1848</v>
      </c>
    </row>
    <row r="1427" spans="3:4">
      <c r="C1427" s="66" t="s">
        <v>479</v>
      </c>
      <c r="D1427" s="67" t="s">
        <v>1849</v>
      </c>
    </row>
    <row r="1428" spans="3:4">
      <c r="C1428" s="66" t="s">
        <v>479</v>
      </c>
      <c r="D1428" s="67" t="s">
        <v>1850</v>
      </c>
    </row>
    <row r="1429" spans="3:4">
      <c r="C1429" s="66" t="s">
        <v>479</v>
      </c>
      <c r="D1429" s="67" t="s">
        <v>1851</v>
      </c>
    </row>
    <row r="1430" spans="3:4">
      <c r="C1430" s="66" t="s">
        <v>479</v>
      </c>
      <c r="D1430" s="67" t="s">
        <v>1852</v>
      </c>
    </row>
    <row r="1431" spans="3:4">
      <c r="C1431" s="66" t="s">
        <v>479</v>
      </c>
      <c r="D1431" s="67" t="s">
        <v>1853</v>
      </c>
    </row>
    <row r="1432" spans="3:4">
      <c r="C1432" s="66" t="s">
        <v>479</v>
      </c>
      <c r="D1432" s="67" t="s">
        <v>1854</v>
      </c>
    </row>
    <row r="1433" spans="3:4">
      <c r="C1433" s="66" t="s">
        <v>479</v>
      </c>
      <c r="D1433" s="67" t="s">
        <v>1855</v>
      </c>
    </row>
    <row r="1434" spans="3:4">
      <c r="C1434" s="66" t="s">
        <v>479</v>
      </c>
      <c r="D1434" s="67" t="s">
        <v>1856</v>
      </c>
    </row>
    <row r="1435" spans="3:4">
      <c r="C1435" s="66" t="s">
        <v>479</v>
      </c>
      <c r="D1435" s="67" t="s">
        <v>480</v>
      </c>
    </row>
    <row r="1436" spans="3:4">
      <c r="C1436" s="66" t="s">
        <v>479</v>
      </c>
      <c r="D1436" s="67" t="s">
        <v>1857</v>
      </c>
    </row>
    <row r="1437" spans="3:4">
      <c r="C1437" s="66" t="s">
        <v>479</v>
      </c>
      <c r="D1437" s="67" t="s">
        <v>1858</v>
      </c>
    </row>
    <row r="1438" spans="3:4">
      <c r="C1438" s="66" t="s">
        <v>479</v>
      </c>
      <c r="D1438" s="67" t="s">
        <v>1859</v>
      </c>
    </row>
    <row r="1439" spans="3:4">
      <c r="C1439" s="66" t="s">
        <v>479</v>
      </c>
      <c r="D1439" s="67" t="s">
        <v>1860</v>
      </c>
    </row>
    <row r="1440" spans="3:4">
      <c r="C1440" s="66" t="s">
        <v>479</v>
      </c>
      <c r="D1440" s="67" t="s">
        <v>1861</v>
      </c>
    </row>
    <row r="1441" spans="3:4">
      <c r="C1441" s="66" t="s">
        <v>479</v>
      </c>
      <c r="D1441" s="67" t="s">
        <v>1862</v>
      </c>
    </row>
    <row r="1442" spans="3:4">
      <c r="C1442" s="66" t="s">
        <v>481</v>
      </c>
      <c r="D1442" s="67" t="s">
        <v>1863</v>
      </c>
    </row>
    <row r="1443" spans="3:4">
      <c r="C1443" s="66" t="s">
        <v>481</v>
      </c>
      <c r="D1443" s="67" t="s">
        <v>1864</v>
      </c>
    </row>
    <row r="1444" spans="3:4">
      <c r="C1444" s="66" t="s">
        <v>481</v>
      </c>
      <c r="D1444" s="67" t="s">
        <v>1865</v>
      </c>
    </row>
    <row r="1445" spans="3:4">
      <c r="C1445" s="66" t="s">
        <v>481</v>
      </c>
      <c r="D1445" s="67" t="s">
        <v>1866</v>
      </c>
    </row>
    <row r="1446" spans="3:4">
      <c r="C1446" s="66" t="s">
        <v>481</v>
      </c>
      <c r="D1446" s="67" t="s">
        <v>1867</v>
      </c>
    </row>
    <row r="1447" spans="3:4">
      <c r="C1447" s="66" t="s">
        <v>481</v>
      </c>
      <c r="D1447" s="67" t="s">
        <v>1868</v>
      </c>
    </row>
    <row r="1448" spans="3:4">
      <c r="C1448" s="66" t="s">
        <v>481</v>
      </c>
      <c r="D1448" s="67" t="s">
        <v>1869</v>
      </c>
    </row>
    <row r="1449" spans="3:4">
      <c r="C1449" s="66" t="s">
        <v>481</v>
      </c>
      <c r="D1449" s="67" t="s">
        <v>1870</v>
      </c>
    </row>
    <row r="1450" spans="3:4">
      <c r="C1450" s="66" t="s">
        <v>481</v>
      </c>
      <c r="D1450" s="67" t="s">
        <v>1871</v>
      </c>
    </row>
    <row r="1451" spans="3:4">
      <c r="C1451" s="66" t="s">
        <v>481</v>
      </c>
      <c r="D1451" s="67" t="s">
        <v>1872</v>
      </c>
    </row>
    <row r="1452" spans="3:4">
      <c r="C1452" s="66" t="s">
        <v>481</v>
      </c>
      <c r="D1452" s="67" t="s">
        <v>1873</v>
      </c>
    </row>
    <row r="1453" spans="3:4">
      <c r="C1453" s="66" t="s">
        <v>481</v>
      </c>
      <c r="D1453" s="67" t="s">
        <v>1874</v>
      </c>
    </row>
    <row r="1454" spans="3:4">
      <c r="C1454" s="66" t="s">
        <v>481</v>
      </c>
      <c r="D1454" s="67" t="s">
        <v>1875</v>
      </c>
    </row>
    <row r="1455" spans="3:4">
      <c r="C1455" s="66" t="s">
        <v>481</v>
      </c>
      <c r="D1455" s="67" t="s">
        <v>1876</v>
      </c>
    </row>
    <row r="1456" spans="3:4">
      <c r="C1456" s="66" t="s">
        <v>481</v>
      </c>
      <c r="D1456" s="67" t="s">
        <v>1877</v>
      </c>
    </row>
    <row r="1457" spans="3:4">
      <c r="C1457" s="66" t="s">
        <v>481</v>
      </c>
      <c r="D1457" s="67" t="s">
        <v>1878</v>
      </c>
    </row>
    <row r="1458" spans="3:4">
      <c r="C1458" s="66" t="s">
        <v>481</v>
      </c>
      <c r="D1458" s="67" t="s">
        <v>1879</v>
      </c>
    </row>
    <row r="1459" spans="3:4">
      <c r="C1459" s="66" t="s">
        <v>481</v>
      </c>
      <c r="D1459" s="67" t="s">
        <v>1880</v>
      </c>
    </row>
    <row r="1460" spans="3:4">
      <c r="C1460" s="66" t="s">
        <v>481</v>
      </c>
      <c r="D1460" s="67" t="s">
        <v>1881</v>
      </c>
    </row>
    <row r="1461" spans="3:4">
      <c r="C1461" s="66" t="s">
        <v>481</v>
      </c>
      <c r="D1461" s="67" t="s">
        <v>1882</v>
      </c>
    </row>
    <row r="1462" spans="3:4">
      <c r="C1462" s="66" t="s">
        <v>481</v>
      </c>
      <c r="D1462" s="67" t="s">
        <v>1883</v>
      </c>
    </row>
    <row r="1463" spans="3:4">
      <c r="C1463" s="66" t="s">
        <v>481</v>
      </c>
      <c r="D1463" s="67" t="s">
        <v>1884</v>
      </c>
    </row>
    <row r="1464" spans="3:4">
      <c r="C1464" s="66" t="s">
        <v>481</v>
      </c>
      <c r="D1464" s="67" t="s">
        <v>1885</v>
      </c>
    </row>
    <row r="1465" spans="3:4">
      <c r="C1465" s="66" t="s">
        <v>481</v>
      </c>
      <c r="D1465" s="67" t="s">
        <v>1886</v>
      </c>
    </row>
    <row r="1466" spans="3:4">
      <c r="C1466" s="66" t="s">
        <v>481</v>
      </c>
      <c r="D1466" s="67" t="s">
        <v>1887</v>
      </c>
    </row>
    <row r="1467" spans="3:4">
      <c r="C1467" s="66" t="s">
        <v>481</v>
      </c>
      <c r="D1467" s="67" t="s">
        <v>1888</v>
      </c>
    </row>
    <row r="1468" spans="3:4">
      <c r="C1468" s="66" t="s">
        <v>481</v>
      </c>
      <c r="D1468" s="67" t="s">
        <v>1889</v>
      </c>
    </row>
    <row r="1469" spans="3:4">
      <c r="C1469" s="66" t="s">
        <v>481</v>
      </c>
      <c r="D1469" s="67" t="s">
        <v>1890</v>
      </c>
    </row>
    <row r="1470" spans="3:4">
      <c r="C1470" s="66" t="s">
        <v>481</v>
      </c>
      <c r="D1470" s="67" t="s">
        <v>1891</v>
      </c>
    </row>
    <row r="1471" spans="3:4">
      <c r="C1471" s="66" t="s">
        <v>481</v>
      </c>
      <c r="D1471" s="67" t="s">
        <v>1892</v>
      </c>
    </row>
    <row r="1472" spans="3:4">
      <c r="C1472" s="66" t="s">
        <v>481</v>
      </c>
      <c r="D1472" s="67" t="s">
        <v>1893</v>
      </c>
    </row>
    <row r="1473" spans="3:4">
      <c r="C1473" s="66" t="s">
        <v>481</v>
      </c>
      <c r="D1473" s="67" t="s">
        <v>1894</v>
      </c>
    </row>
    <row r="1474" spans="3:4">
      <c r="C1474" s="66" t="s">
        <v>481</v>
      </c>
      <c r="D1474" s="67" t="s">
        <v>1895</v>
      </c>
    </row>
    <row r="1475" spans="3:4">
      <c r="C1475" s="66" t="s">
        <v>481</v>
      </c>
      <c r="D1475" s="67" t="s">
        <v>1896</v>
      </c>
    </row>
    <row r="1476" spans="3:4">
      <c r="C1476" s="66" t="s">
        <v>483</v>
      </c>
      <c r="D1476" s="67" t="s">
        <v>1897</v>
      </c>
    </row>
    <row r="1477" spans="3:4">
      <c r="C1477" s="66" t="s">
        <v>483</v>
      </c>
      <c r="D1477" s="67" t="s">
        <v>1898</v>
      </c>
    </row>
    <row r="1478" spans="3:4">
      <c r="C1478" s="66" t="s">
        <v>483</v>
      </c>
      <c r="D1478" s="67" t="s">
        <v>1899</v>
      </c>
    </row>
    <row r="1479" spans="3:4">
      <c r="C1479" s="66" t="s">
        <v>483</v>
      </c>
      <c r="D1479" s="67" t="s">
        <v>1900</v>
      </c>
    </row>
    <row r="1480" spans="3:4">
      <c r="C1480" s="66" t="s">
        <v>483</v>
      </c>
      <c r="D1480" s="67" t="s">
        <v>1901</v>
      </c>
    </row>
    <row r="1481" spans="3:4">
      <c r="C1481" s="66" t="s">
        <v>483</v>
      </c>
      <c r="D1481" s="67" t="s">
        <v>1902</v>
      </c>
    </row>
    <row r="1482" spans="3:4">
      <c r="C1482" s="66" t="s">
        <v>483</v>
      </c>
      <c r="D1482" s="67" t="s">
        <v>1903</v>
      </c>
    </row>
    <row r="1483" spans="3:4">
      <c r="C1483" s="66" t="s">
        <v>483</v>
      </c>
      <c r="D1483" s="67" t="s">
        <v>1904</v>
      </c>
    </row>
    <row r="1484" spans="3:4">
      <c r="C1484" s="66" t="s">
        <v>483</v>
      </c>
      <c r="D1484" s="67" t="s">
        <v>1905</v>
      </c>
    </row>
    <row r="1485" spans="3:4">
      <c r="C1485" s="66" t="s">
        <v>483</v>
      </c>
      <c r="D1485" s="67" t="s">
        <v>1906</v>
      </c>
    </row>
    <row r="1486" spans="3:4">
      <c r="C1486" s="66" t="s">
        <v>483</v>
      </c>
      <c r="D1486" s="67" t="s">
        <v>1907</v>
      </c>
    </row>
    <row r="1487" spans="3:4">
      <c r="C1487" s="66" t="s">
        <v>483</v>
      </c>
      <c r="D1487" s="67" t="s">
        <v>1908</v>
      </c>
    </row>
    <row r="1488" spans="3:4">
      <c r="C1488" s="66" t="s">
        <v>483</v>
      </c>
      <c r="D1488" s="67" t="s">
        <v>1909</v>
      </c>
    </row>
    <row r="1489" spans="3:4">
      <c r="C1489" s="66" t="s">
        <v>483</v>
      </c>
      <c r="D1489" s="67" t="s">
        <v>1910</v>
      </c>
    </row>
    <row r="1490" spans="3:4">
      <c r="C1490" s="66" t="s">
        <v>483</v>
      </c>
      <c r="D1490" s="67" t="s">
        <v>1911</v>
      </c>
    </row>
    <row r="1491" spans="3:4">
      <c r="C1491" s="66" t="s">
        <v>483</v>
      </c>
      <c r="D1491" s="67" t="s">
        <v>1912</v>
      </c>
    </row>
    <row r="1492" spans="3:4">
      <c r="C1492" s="66" t="s">
        <v>483</v>
      </c>
      <c r="D1492" s="67" t="s">
        <v>1913</v>
      </c>
    </row>
    <row r="1493" spans="3:4">
      <c r="C1493" s="66" t="s">
        <v>483</v>
      </c>
      <c r="D1493" s="67" t="s">
        <v>1914</v>
      </c>
    </row>
    <row r="1494" spans="3:4">
      <c r="C1494" s="66" t="s">
        <v>483</v>
      </c>
      <c r="D1494" s="67" t="s">
        <v>1915</v>
      </c>
    </row>
    <row r="1495" spans="3:4">
      <c r="C1495" s="66" t="s">
        <v>483</v>
      </c>
      <c r="D1495" s="67" t="s">
        <v>1916</v>
      </c>
    </row>
    <row r="1496" spans="3:4">
      <c r="C1496" s="66" t="s">
        <v>483</v>
      </c>
      <c r="D1496" s="67" t="s">
        <v>1917</v>
      </c>
    </row>
    <row r="1497" spans="3:4">
      <c r="C1497" s="66" t="s">
        <v>483</v>
      </c>
      <c r="D1497" s="67" t="s">
        <v>1918</v>
      </c>
    </row>
    <row r="1498" spans="3:4">
      <c r="C1498" s="66" t="s">
        <v>483</v>
      </c>
      <c r="D1498" s="67" t="s">
        <v>1919</v>
      </c>
    </row>
    <row r="1499" spans="3:4">
      <c r="C1499" s="66" t="s">
        <v>483</v>
      </c>
      <c r="D1499" s="67" t="s">
        <v>1920</v>
      </c>
    </row>
    <row r="1500" spans="3:4">
      <c r="C1500" s="66" t="s">
        <v>483</v>
      </c>
      <c r="D1500" s="67" t="s">
        <v>1921</v>
      </c>
    </row>
    <row r="1501" spans="3:4">
      <c r="C1501" s="66" t="s">
        <v>483</v>
      </c>
      <c r="D1501" s="67" t="s">
        <v>1922</v>
      </c>
    </row>
    <row r="1502" spans="3:4">
      <c r="C1502" s="66" t="s">
        <v>483</v>
      </c>
      <c r="D1502" s="67" t="s">
        <v>1923</v>
      </c>
    </row>
    <row r="1503" spans="3:4">
      <c r="C1503" s="66" t="s">
        <v>483</v>
      </c>
      <c r="D1503" s="67" t="s">
        <v>1924</v>
      </c>
    </row>
    <row r="1504" spans="3:4">
      <c r="C1504" s="66" t="s">
        <v>1925</v>
      </c>
      <c r="D1504" s="67" t="s">
        <v>1926</v>
      </c>
    </row>
    <row r="1505" spans="3:4">
      <c r="C1505" s="66" t="s">
        <v>483</v>
      </c>
      <c r="D1505" s="67" t="s">
        <v>1927</v>
      </c>
    </row>
    <row r="1506" spans="3:4">
      <c r="C1506" s="66" t="s">
        <v>483</v>
      </c>
      <c r="D1506" s="67" t="s">
        <v>1928</v>
      </c>
    </row>
    <row r="1507" spans="3:4">
      <c r="C1507" s="66" t="s">
        <v>483</v>
      </c>
      <c r="D1507" s="67" t="s">
        <v>1929</v>
      </c>
    </row>
    <row r="1508" spans="3:4">
      <c r="C1508" s="66" t="s">
        <v>483</v>
      </c>
      <c r="D1508" s="67" t="s">
        <v>1930</v>
      </c>
    </row>
    <row r="1509" spans="3:4">
      <c r="C1509" s="66" t="s">
        <v>483</v>
      </c>
      <c r="D1509" s="67" t="s">
        <v>1931</v>
      </c>
    </row>
    <row r="1510" spans="3:4">
      <c r="C1510" s="66" t="s">
        <v>483</v>
      </c>
      <c r="D1510" s="67" t="s">
        <v>1932</v>
      </c>
    </row>
    <row r="1511" spans="3:4">
      <c r="C1511" s="66" t="s">
        <v>483</v>
      </c>
      <c r="D1511" s="67" t="s">
        <v>1933</v>
      </c>
    </row>
    <row r="1512" spans="3:4">
      <c r="C1512" s="66" t="s">
        <v>483</v>
      </c>
      <c r="D1512" s="67" t="s">
        <v>1934</v>
      </c>
    </row>
    <row r="1513" spans="3:4">
      <c r="C1513" s="66" t="s">
        <v>483</v>
      </c>
      <c r="D1513" s="67" t="s">
        <v>1935</v>
      </c>
    </row>
    <row r="1514" spans="3:4">
      <c r="C1514" s="66" t="s">
        <v>483</v>
      </c>
      <c r="D1514" s="67" t="s">
        <v>1936</v>
      </c>
    </row>
    <row r="1515" spans="3:4">
      <c r="C1515" s="66" t="s">
        <v>483</v>
      </c>
      <c r="D1515" s="67" t="s">
        <v>1937</v>
      </c>
    </row>
    <row r="1516" spans="3:4">
      <c r="C1516" s="66" t="s">
        <v>483</v>
      </c>
      <c r="D1516" s="67" t="s">
        <v>1938</v>
      </c>
    </row>
    <row r="1517" spans="3:4">
      <c r="C1517" s="66" t="s">
        <v>483</v>
      </c>
      <c r="D1517" s="67" t="s">
        <v>1939</v>
      </c>
    </row>
    <row r="1518" spans="3:4">
      <c r="C1518" s="66" t="s">
        <v>483</v>
      </c>
      <c r="D1518" s="67" t="s">
        <v>1940</v>
      </c>
    </row>
    <row r="1519" spans="3:4">
      <c r="C1519" s="66" t="s">
        <v>483</v>
      </c>
      <c r="D1519" s="67" t="s">
        <v>1941</v>
      </c>
    </row>
    <row r="1520" spans="3:4">
      <c r="C1520" s="66" t="s">
        <v>483</v>
      </c>
      <c r="D1520" s="67" t="s">
        <v>1942</v>
      </c>
    </row>
    <row r="1521" spans="3:4">
      <c r="C1521" s="66" t="s">
        <v>483</v>
      </c>
      <c r="D1521" s="67" t="s">
        <v>1943</v>
      </c>
    </row>
    <row r="1522" spans="3:4">
      <c r="C1522" s="66" t="s">
        <v>483</v>
      </c>
      <c r="D1522" s="67" t="s">
        <v>1944</v>
      </c>
    </row>
    <row r="1523" spans="3:4">
      <c r="C1523" s="66" t="s">
        <v>483</v>
      </c>
      <c r="D1523" s="67" t="s">
        <v>1686</v>
      </c>
    </row>
    <row r="1524" spans="3:4">
      <c r="C1524" s="66" t="s">
        <v>483</v>
      </c>
      <c r="D1524" s="67" t="s">
        <v>1945</v>
      </c>
    </row>
    <row r="1525" spans="3:4">
      <c r="C1525" s="66" t="s">
        <v>483</v>
      </c>
      <c r="D1525" s="67" t="s">
        <v>1946</v>
      </c>
    </row>
    <row r="1526" spans="3:4">
      <c r="C1526" s="66" t="s">
        <v>483</v>
      </c>
      <c r="D1526" s="67" t="s">
        <v>1947</v>
      </c>
    </row>
    <row r="1527" spans="3:4">
      <c r="C1527" s="66" t="s">
        <v>483</v>
      </c>
      <c r="D1527" s="67" t="s">
        <v>729</v>
      </c>
    </row>
    <row r="1528" spans="3:4">
      <c r="C1528" s="66" t="s">
        <v>483</v>
      </c>
      <c r="D1528" s="67" t="s">
        <v>1948</v>
      </c>
    </row>
    <row r="1529" spans="3:4">
      <c r="C1529" s="66" t="s">
        <v>483</v>
      </c>
      <c r="D1529" s="67" t="s">
        <v>1949</v>
      </c>
    </row>
    <row r="1530" spans="3:4">
      <c r="C1530" s="66" t="s">
        <v>483</v>
      </c>
      <c r="D1530" s="67" t="s">
        <v>1950</v>
      </c>
    </row>
    <row r="1531" spans="3:4">
      <c r="C1531" s="66" t="s">
        <v>483</v>
      </c>
      <c r="D1531" s="67" t="s">
        <v>1951</v>
      </c>
    </row>
    <row r="1532" spans="3:4">
      <c r="C1532" s="66" t="s">
        <v>483</v>
      </c>
      <c r="D1532" s="67" t="s">
        <v>1952</v>
      </c>
    </row>
    <row r="1533" spans="3:4">
      <c r="C1533" s="66" t="s">
        <v>483</v>
      </c>
      <c r="D1533" s="67" t="s">
        <v>1953</v>
      </c>
    </row>
    <row r="1534" spans="3:4">
      <c r="C1534" s="66" t="s">
        <v>483</v>
      </c>
      <c r="D1534" s="67" t="s">
        <v>1954</v>
      </c>
    </row>
    <row r="1535" spans="3:4">
      <c r="C1535" s="66" t="s">
        <v>483</v>
      </c>
      <c r="D1535" s="67" t="s">
        <v>1955</v>
      </c>
    </row>
    <row r="1536" spans="3:4">
      <c r="C1536" s="66" t="s">
        <v>485</v>
      </c>
      <c r="D1536" s="67" t="s">
        <v>1956</v>
      </c>
    </row>
    <row r="1537" spans="3:4">
      <c r="C1537" s="66" t="s">
        <v>485</v>
      </c>
      <c r="D1537" s="67" t="s">
        <v>1957</v>
      </c>
    </row>
    <row r="1538" spans="3:4">
      <c r="C1538" s="66" t="s">
        <v>485</v>
      </c>
      <c r="D1538" s="67" t="s">
        <v>1958</v>
      </c>
    </row>
    <row r="1539" spans="3:4">
      <c r="C1539" s="66" t="s">
        <v>485</v>
      </c>
      <c r="D1539" s="67" t="s">
        <v>1959</v>
      </c>
    </row>
    <row r="1540" spans="3:4">
      <c r="C1540" s="66" t="s">
        <v>485</v>
      </c>
      <c r="D1540" s="67" t="s">
        <v>1960</v>
      </c>
    </row>
    <row r="1541" spans="3:4">
      <c r="C1541" s="66" t="s">
        <v>485</v>
      </c>
      <c r="D1541" s="67" t="s">
        <v>1961</v>
      </c>
    </row>
    <row r="1542" spans="3:4">
      <c r="C1542" s="66" t="s">
        <v>485</v>
      </c>
      <c r="D1542" s="67" t="s">
        <v>1962</v>
      </c>
    </row>
    <row r="1543" spans="3:4">
      <c r="C1543" s="66" t="s">
        <v>485</v>
      </c>
      <c r="D1543" s="67" t="s">
        <v>1963</v>
      </c>
    </row>
    <row r="1544" spans="3:4">
      <c r="C1544" s="66" t="s">
        <v>485</v>
      </c>
      <c r="D1544" s="67" t="s">
        <v>1964</v>
      </c>
    </row>
    <row r="1545" spans="3:4">
      <c r="C1545" s="66" t="s">
        <v>485</v>
      </c>
      <c r="D1545" s="67" t="s">
        <v>1965</v>
      </c>
    </row>
    <row r="1546" spans="3:4">
      <c r="C1546" s="66" t="s">
        <v>485</v>
      </c>
      <c r="D1546" s="67" t="s">
        <v>1966</v>
      </c>
    </row>
    <row r="1547" spans="3:4">
      <c r="C1547" s="66" t="s">
        <v>485</v>
      </c>
      <c r="D1547" s="67" t="s">
        <v>1967</v>
      </c>
    </row>
    <row r="1548" spans="3:4">
      <c r="C1548" s="66" t="s">
        <v>485</v>
      </c>
      <c r="D1548" s="67" t="s">
        <v>1968</v>
      </c>
    </row>
    <row r="1549" spans="3:4">
      <c r="C1549" s="66" t="s">
        <v>485</v>
      </c>
      <c r="D1549" s="67" t="s">
        <v>1969</v>
      </c>
    </row>
    <row r="1550" spans="3:4">
      <c r="C1550" s="66" t="s">
        <v>485</v>
      </c>
      <c r="D1550" s="67" t="s">
        <v>1970</v>
      </c>
    </row>
    <row r="1551" spans="3:4">
      <c r="C1551" s="66" t="s">
        <v>485</v>
      </c>
      <c r="D1551" s="67" t="s">
        <v>1971</v>
      </c>
    </row>
    <row r="1552" spans="3:4">
      <c r="C1552" s="66" t="s">
        <v>485</v>
      </c>
      <c r="D1552" s="67" t="s">
        <v>1972</v>
      </c>
    </row>
    <row r="1553" spans="3:4">
      <c r="C1553" s="66" t="s">
        <v>485</v>
      </c>
      <c r="D1553" s="67" t="s">
        <v>1973</v>
      </c>
    </row>
    <row r="1554" spans="3:4">
      <c r="C1554" s="66" t="s">
        <v>485</v>
      </c>
      <c r="D1554" s="67" t="s">
        <v>1974</v>
      </c>
    </row>
    <row r="1555" spans="3:4">
      <c r="C1555" s="66" t="s">
        <v>485</v>
      </c>
      <c r="D1555" s="67" t="s">
        <v>1975</v>
      </c>
    </row>
    <row r="1556" spans="3:4">
      <c r="C1556" s="66" t="s">
        <v>487</v>
      </c>
      <c r="D1556" s="67" t="s">
        <v>1976</v>
      </c>
    </row>
    <row r="1557" spans="3:4">
      <c r="C1557" s="66" t="s">
        <v>487</v>
      </c>
      <c r="D1557" s="67" t="s">
        <v>1977</v>
      </c>
    </row>
    <row r="1558" spans="3:4">
      <c r="C1558" s="66" t="s">
        <v>487</v>
      </c>
      <c r="D1558" s="67" t="s">
        <v>1978</v>
      </c>
    </row>
    <row r="1559" spans="3:4">
      <c r="C1559" s="66" t="s">
        <v>487</v>
      </c>
      <c r="D1559" s="67" t="s">
        <v>1979</v>
      </c>
    </row>
    <row r="1560" spans="3:4">
      <c r="C1560" s="66" t="s">
        <v>487</v>
      </c>
      <c r="D1560" s="67" t="s">
        <v>1980</v>
      </c>
    </row>
    <row r="1561" spans="3:4">
      <c r="C1561" s="66" t="s">
        <v>487</v>
      </c>
      <c r="D1561" s="67" t="s">
        <v>1981</v>
      </c>
    </row>
    <row r="1562" spans="3:4">
      <c r="C1562" s="66" t="s">
        <v>487</v>
      </c>
      <c r="D1562" s="67" t="s">
        <v>1982</v>
      </c>
    </row>
    <row r="1563" spans="3:4">
      <c r="C1563" s="66" t="s">
        <v>487</v>
      </c>
      <c r="D1563" s="67" t="s">
        <v>1983</v>
      </c>
    </row>
    <row r="1564" spans="3:4">
      <c r="C1564" s="66" t="s">
        <v>487</v>
      </c>
      <c r="D1564" s="67" t="s">
        <v>1984</v>
      </c>
    </row>
    <row r="1565" spans="3:4">
      <c r="C1565" s="66" t="s">
        <v>487</v>
      </c>
      <c r="D1565" s="67" t="s">
        <v>1985</v>
      </c>
    </row>
    <row r="1566" spans="3:4">
      <c r="C1566" s="66" t="s">
        <v>487</v>
      </c>
      <c r="D1566" s="67" t="s">
        <v>1986</v>
      </c>
    </row>
    <row r="1567" spans="3:4">
      <c r="C1567" s="66" t="s">
        <v>487</v>
      </c>
      <c r="D1567" s="67" t="s">
        <v>1987</v>
      </c>
    </row>
    <row r="1568" spans="3:4">
      <c r="C1568" s="66" t="s">
        <v>487</v>
      </c>
      <c r="D1568" s="67" t="s">
        <v>1988</v>
      </c>
    </row>
    <row r="1569" spans="3:4">
      <c r="C1569" s="66" t="s">
        <v>487</v>
      </c>
      <c r="D1569" s="67" t="s">
        <v>1989</v>
      </c>
    </row>
    <row r="1570" spans="3:4">
      <c r="C1570" s="66" t="s">
        <v>487</v>
      </c>
      <c r="D1570" s="67" t="s">
        <v>1990</v>
      </c>
    </row>
    <row r="1571" spans="3:4">
      <c r="C1571" s="66" t="s">
        <v>487</v>
      </c>
      <c r="D1571" s="67" t="s">
        <v>1991</v>
      </c>
    </row>
    <row r="1572" spans="3:4">
      <c r="C1572" s="66" t="s">
        <v>487</v>
      </c>
      <c r="D1572" s="67" t="s">
        <v>1992</v>
      </c>
    </row>
    <row r="1573" spans="3:4">
      <c r="C1573" s="66" t="s">
        <v>487</v>
      </c>
      <c r="D1573" s="67" t="s">
        <v>1993</v>
      </c>
    </row>
    <row r="1574" spans="3:4">
      <c r="C1574" s="66" t="s">
        <v>487</v>
      </c>
      <c r="D1574" s="67" t="s">
        <v>1994</v>
      </c>
    </row>
    <row r="1575" spans="3:4">
      <c r="C1575" s="66" t="s">
        <v>487</v>
      </c>
      <c r="D1575" s="67" t="s">
        <v>1995</v>
      </c>
    </row>
    <row r="1576" spans="3:4">
      <c r="C1576" s="66" t="s">
        <v>487</v>
      </c>
      <c r="D1576" s="67" t="s">
        <v>1996</v>
      </c>
    </row>
    <row r="1577" spans="3:4">
      <c r="C1577" s="66" t="s">
        <v>489</v>
      </c>
      <c r="D1577" s="67" t="s">
        <v>1997</v>
      </c>
    </row>
    <row r="1578" spans="3:4">
      <c r="C1578" s="66" t="s">
        <v>489</v>
      </c>
      <c r="D1578" s="67" t="s">
        <v>1998</v>
      </c>
    </row>
    <row r="1579" spans="3:4">
      <c r="C1579" s="66" t="s">
        <v>489</v>
      </c>
      <c r="D1579" s="67" t="s">
        <v>1999</v>
      </c>
    </row>
    <row r="1580" spans="3:4">
      <c r="C1580" s="66" t="s">
        <v>489</v>
      </c>
      <c r="D1580" s="67" t="s">
        <v>2000</v>
      </c>
    </row>
    <row r="1581" spans="3:4">
      <c r="C1581" s="66" t="s">
        <v>489</v>
      </c>
      <c r="D1581" s="67" t="s">
        <v>2001</v>
      </c>
    </row>
    <row r="1582" spans="3:4">
      <c r="C1582" s="66" t="s">
        <v>489</v>
      </c>
      <c r="D1582" s="67" t="s">
        <v>2002</v>
      </c>
    </row>
    <row r="1583" spans="3:4">
      <c r="C1583" s="66" t="s">
        <v>489</v>
      </c>
      <c r="D1583" s="67" t="s">
        <v>2003</v>
      </c>
    </row>
    <row r="1584" spans="3:4">
      <c r="C1584" s="66" t="s">
        <v>489</v>
      </c>
      <c r="D1584" s="67" t="s">
        <v>2004</v>
      </c>
    </row>
    <row r="1585" spans="3:4">
      <c r="C1585" s="66" t="s">
        <v>489</v>
      </c>
      <c r="D1585" s="67" t="s">
        <v>2005</v>
      </c>
    </row>
    <row r="1586" spans="3:4">
      <c r="C1586" s="66" t="s">
        <v>489</v>
      </c>
      <c r="D1586" s="67" t="s">
        <v>2006</v>
      </c>
    </row>
    <row r="1587" spans="3:4">
      <c r="C1587" s="66" t="s">
        <v>489</v>
      </c>
      <c r="D1587" s="67" t="s">
        <v>2007</v>
      </c>
    </row>
    <row r="1588" spans="3:4">
      <c r="C1588" s="66" t="s">
        <v>489</v>
      </c>
      <c r="D1588" s="67" t="s">
        <v>2008</v>
      </c>
    </row>
    <row r="1589" spans="3:4">
      <c r="C1589" s="66" t="s">
        <v>489</v>
      </c>
      <c r="D1589" s="67" t="s">
        <v>2009</v>
      </c>
    </row>
    <row r="1590" spans="3:4">
      <c r="C1590" s="66" t="s">
        <v>489</v>
      </c>
      <c r="D1590" s="67" t="s">
        <v>2010</v>
      </c>
    </row>
    <row r="1591" spans="3:4">
      <c r="C1591" s="66" t="s">
        <v>489</v>
      </c>
      <c r="D1591" s="67" t="s">
        <v>742</v>
      </c>
    </row>
    <row r="1592" spans="3:4">
      <c r="C1592" s="66" t="s">
        <v>489</v>
      </c>
      <c r="D1592" s="67" t="s">
        <v>2011</v>
      </c>
    </row>
    <row r="1593" spans="3:4">
      <c r="C1593" s="66" t="s">
        <v>489</v>
      </c>
      <c r="D1593" s="67" t="s">
        <v>2012</v>
      </c>
    </row>
    <row r="1594" spans="3:4">
      <c r="C1594" s="66" t="s">
        <v>489</v>
      </c>
      <c r="D1594" s="67" t="s">
        <v>2013</v>
      </c>
    </row>
    <row r="1595" spans="3:4">
      <c r="C1595" s="66" t="s">
        <v>489</v>
      </c>
      <c r="D1595" s="67" t="s">
        <v>2014</v>
      </c>
    </row>
    <row r="1596" spans="3:4">
      <c r="C1596" s="66" t="s">
        <v>489</v>
      </c>
      <c r="D1596" s="67" t="s">
        <v>2015</v>
      </c>
    </row>
    <row r="1597" spans="3:4">
      <c r="C1597" s="66" t="s">
        <v>489</v>
      </c>
      <c r="D1597" s="67" t="s">
        <v>2016</v>
      </c>
    </row>
    <row r="1598" spans="3:4">
      <c r="C1598" s="66" t="s">
        <v>489</v>
      </c>
      <c r="D1598" s="67" t="s">
        <v>2017</v>
      </c>
    </row>
    <row r="1599" spans="3:4">
      <c r="C1599" s="66" t="s">
        <v>489</v>
      </c>
      <c r="D1599" s="67" t="s">
        <v>799</v>
      </c>
    </row>
    <row r="1600" spans="3:4">
      <c r="C1600" s="66" t="s">
        <v>489</v>
      </c>
      <c r="D1600" s="67" t="s">
        <v>2018</v>
      </c>
    </row>
    <row r="1601" spans="3:4">
      <c r="C1601" s="66" t="s">
        <v>489</v>
      </c>
      <c r="D1601" s="67" t="s">
        <v>1318</v>
      </c>
    </row>
    <row r="1602" spans="3:4">
      <c r="C1602" s="66" t="s">
        <v>489</v>
      </c>
      <c r="D1602" s="67" t="s">
        <v>2019</v>
      </c>
    </row>
    <row r="1603" spans="3:4">
      <c r="C1603" s="66" t="s">
        <v>489</v>
      </c>
      <c r="D1603" s="67" t="s">
        <v>2020</v>
      </c>
    </row>
    <row r="1604" spans="3:4">
      <c r="C1604" s="66" t="s">
        <v>489</v>
      </c>
      <c r="D1604" s="67" t="s">
        <v>2021</v>
      </c>
    </row>
    <row r="1605" spans="3:4">
      <c r="C1605" s="66" t="s">
        <v>489</v>
      </c>
      <c r="D1605" s="67" t="s">
        <v>2022</v>
      </c>
    </row>
    <row r="1606" spans="3:4">
      <c r="C1606" s="66" t="s">
        <v>489</v>
      </c>
      <c r="D1606" s="67" t="s">
        <v>2023</v>
      </c>
    </row>
    <row r="1607" spans="3:4">
      <c r="C1607" s="66" t="s">
        <v>489</v>
      </c>
      <c r="D1607" s="67" t="s">
        <v>2024</v>
      </c>
    </row>
    <row r="1608" spans="3:4">
      <c r="C1608" s="66" t="s">
        <v>489</v>
      </c>
      <c r="D1608" s="67" t="s">
        <v>2025</v>
      </c>
    </row>
    <row r="1609" spans="3:4">
      <c r="C1609" s="66" t="s">
        <v>489</v>
      </c>
      <c r="D1609" s="67" t="s">
        <v>2026</v>
      </c>
    </row>
    <row r="1610" spans="3:4">
      <c r="C1610" s="66" t="s">
        <v>489</v>
      </c>
      <c r="D1610" s="67" t="s">
        <v>2027</v>
      </c>
    </row>
    <row r="1611" spans="3:4">
      <c r="C1611" s="66" t="s">
        <v>489</v>
      </c>
      <c r="D1611" s="67" t="s">
        <v>2028</v>
      </c>
    </row>
    <row r="1612" spans="3:4">
      <c r="C1612" s="66" t="s">
        <v>489</v>
      </c>
      <c r="D1612" s="67" t="s">
        <v>2029</v>
      </c>
    </row>
    <row r="1613" spans="3:4">
      <c r="C1613" s="66" t="s">
        <v>489</v>
      </c>
      <c r="D1613" s="67" t="s">
        <v>2030</v>
      </c>
    </row>
    <row r="1614" spans="3:4">
      <c r="C1614" s="66" t="s">
        <v>489</v>
      </c>
      <c r="D1614" s="67" t="s">
        <v>2031</v>
      </c>
    </row>
    <row r="1615" spans="3:4">
      <c r="C1615" s="66" t="s">
        <v>489</v>
      </c>
      <c r="D1615" s="67" t="s">
        <v>2032</v>
      </c>
    </row>
    <row r="1616" spans="3:4">
      <c r="C1616" s="66" t="s">
        <v>489</v>
      </c>
      <c r="D1616" s="67" t="s">
        <v>2033</v>
      </c>
    </row>
    <row r="1617" spans="3:4">
      <c r="C1617" s="66" t="s">
        <v>489</v>
      </c>
      <c r="D1617" s="67" t="s">
        <v>2034</v>
      </c>
    </row>
    <row r="1618" spans="3:4">
      <c r="C1618" s="66" t="s">
        <v>489</v>
      </c>
      <c r="D1618" s="67" t="s">
        <v>2035</v>
      </c>
    </row>
    <row r="1619" spans="3:4">
      <c r="C1619" s="66" t="s">
        <v>489</v>
      </c>
      <c r="D1619" s="67" t="s">
        <v>2036</v>
      </c>
    </row>
    <row r="1620" spans="3:4">
      <c r="C1620" s="66" t="s">
        <v>489</v>
      </c>
      <c r="D1620" s="67" t="s">
        <v>2037</v>
      </c>
    </row>
    <row r="1621" spans="3:4">
      <c r="C1621" s="66" t="s">
        <v>489</v>
      </c>
      <c r="D1621" s="67" t="s">
        <v>2038</v>
      </c>
    </row>
    <row r="1622" spans="3:4">
      <c r="C1622" s="66" t="s">
        <v>491</v>
      </c>
      <c r="D1622" s="67" t="s">
        <v>2039</v>
      </c>
    </row>
    <row r="1623" spans="3:4">
      <c r="C1623" s="66" t="s">
        <v>491</v>
      </c>
      <c r="D1623" s="67" t="s">
        <v>2040</v>
      </c>
    </row>
    <row r="1624" spans="3:4">
      <c r="C1624" s="66" t="s">
        <v>491</v>
      </c>
      <c r="D1624" s="67" t="s">
        <v>2041</v>
      </c>
    </row>
    <row r="1625" spans="3:4">
      <c r="C1625" s="66" t="s">
        <v>491</v>
      </c>
      <c r="D1625" s="67" t="s">
        <v>2042</v>
      </c>
    </row>
    <row r="1626" spans="3:4">
      <c r="C1626" s="66" t="s">
        <v>491</v>
      </c>
      <c r="D1626" s="67" t="s">
        <v>2043</v>
      </c>
    </row>
    <row r="1627" spans="3:4">
      <c r="C1627" s="66" t="s">
        <v>491</v>
      </c>
      <c r="D1627" s="67" t="s">
        <v>2044</v>
      </c>
    </row>
    <row r="1628" spans="3:4">
      <c r="C1628" s="66" t="s">
        <v>491</v>
      </c>
      <c r="D1628" s="67" t="s">
        <v>2045</v>
      </c>
    </row>
    <row r="1629" spans="3:4">
      <c r="C1629" s="66" t="s">
        <v>491</v>
      </c>
      <c r="D1629" s="67" t="s">
        <v>2046</v>
      </c>
    </row>
    <row r="1630" spans="3:4">
      <c r="C1630" s="66" t="s">
        <v>491</v>
      </c>
      <c r="D1630" s="67" t="s">
        <v>2047</v>
      </c>
    </row>
    <row r="1631" spans="3:4">
      <c r="C1631" s="66" t="s">
        <v>491</v>
      </c>
      <c r="D1631" s="67" t="s">
        <v>2048</v>
      </c>
    </row>
    <row r="1632" spans="3:4">
      <c r="C1632" s="66" t="s">
        <v>491</v>
      </c>
      <c r="D1632" s="67" t="s">
        <v>2049</v>
      </c>
    </row>
    <row r="1633" spans="3:4">
      <c r="C1633" s="66" t="s">
        <v>491</v>
      </c>
      <c r="D1633" s="67" t="s">
        <v>2050</v>
      </c>
    </row>
    <row r="1634" spans="3:4">
      <c r="C1634" s="66" t="s">
        <v>491</v>
      </c>
      <c r="D1634" s="67" t="s">
        <v>2051</v>
      </c>
    </row>
    <row r="1635" spans="3:4">
      <c r="C1635" s="66" t="s">
        <v>491</v>
      </c>
      <c r="D1635" s="67" t="s">
        <v>2052</v>
      </c>
    </row>
    <row r="1636" spans="3:4">
      <c r="C1636" s="66" t="s">
        <v>491</v>
      </c>
      <c r="D1636" s="67" t="s">
        <v>2053</v>
      </c>
    </row>
    <row r="1637" spans="3:4">
      <c r="C1637" s="66" t="s">
        <v>491</v>
      </c>
      <c r="D1637" s="67" t="s">
        <v>2054</v>
      </c>
    </row>
    <row r="1638" spans="3:4">
      <c r="C1638" s="66" t="s">
        <v>491</v>
      </c>
      <c r="D1638" s="67" t="s">
        <v>2055</v>
      </c>
    </row>
    <row r="1639" spans="3:4">
      <c r="C1639" s="66" t="s">
        <v>491</v>
      </c>
      <c r="D1639" s="67" t="s">
        <v>2056</v>
      </c>
    </row>
    <row r="1640" spans="3:4">
      <c r="C1640" s="66" t="s">
        <v>493</v>
      </c>
      <c r="D1640" s="67" t="s">
        <v>2057</v>
      </c>
    </row>
    <row r="1641" spans="3:4">
      <c r="C1641" s="66" t="s">
        <v>493</v>
      </c>
      <c r="D1641" s="67" t="s">
        <v>2058</v>
      </c>
    </row>
    <row r="1642" spans="3:4">
      <c r="C1642" s="66" t="s">
        <v>493</v>
      </c>
      <c r="D1642" s="67" t="s">
        <v>2059</v>
      </c>
    </row>
    <row r="1643" spans="3:4">
      <c r="C1643" s="66" t="s">
        <v>493</v>
      </c>
      <c r="D1643" s="67" t="s">
        <v>2060</v>
      </c>
    </row>
    <row r="1644" spans="3:4">
      <c r="C1644" s="66" t="s">
        <v>493</v>
      </c>
      <c r="D1644" s="67" t="s">
        <v>2061</v>
      </c>
    </row>
    <row r="1645" spans="3:4">
      <c r="C1645" s="66" t="s">
        <v>493</v>
      </c>
      <c r="D1645" s="67" t="s">
        <v>2062</v>
      </c>
    </row>
    <row r="1646" spans="3:4">
      <c r="C1646" s="66" t="s">
        <v>493</v>
      </c>
      <c r="D1646" s="67" t="s">
        <v>2063</v>
      </c>
    </row>
    <row r="1647" spans="3:4">
      <c r="C1647" s="66" t="s">
        <v>493</v>
      </c>
      <c r="D1647" s="67" t="s">
        <v>2064</v>
      </c>
    </row>
    <row r="1648" spans="3:4">
      <c r="C1648" s="66" t="s">
        <v>493</v>
      </c>
      <c r="D1648" s="67" t="s">
        <v>2065</v>
      </c>
    </row>
    <row r="1649" spans="3:4">
      <c r="C1649" s="66" t="s">
        <v>493</v>
      </c>
      <c r="D1649" s="67" t="s">
        <v>2066</v>
      </c>
    </row>
    <row r="1650" spans="3:4">
      <c r="C1650" s="66" t="s">
        <v>493</v>
      </c>
      <c r="D1650" s="67" t="s">
        <v>2067</v>
      </c>
    </row>
    <row r="1651" spans="3:4">
      <c r="C1651" s="66" t="s">
        <v>493</v>
      </c>
      <c r="D1651" s="67" t="s">
        <v>2068</v>
      </c>
    </row>
    <row r="1652" spans="3:4">
      <c r="C1652" s="66" t="s">
        <v>493</v>
      </c>
      <c r="D1652" s="67" t="s">
        <v>2069</v>
      </c>
    </row>
    <row r="1653" spans="3:4">
      <c r="C1653" s="66" t="s">
        <v>493</v>
      </c>
      <c r="D1653" s="67" t="s">
        <v>2070</v>
      </c>
    </row>
    <row r="1654" spans="3:4">
      <c r="C1654" s="66" t="s">
        <v>493</v>
      </c>
      <c r="D1654" s="67" t="s">
        <v>2071</v>
      </c>
    </row>
    <row r="1655" spans="3:4">
      <c r="C1655" s="66" t="s">
        <v>493</v>
      </c>
      <c r="D1655" s="67" t="s">
        <v>2072</v>
      </c>
    </row>
    <row r="1656" spans="3:4">
      <c r="C1656" s="66" t="s">
        <v>493</v>
      </c>
      <c r="D1656" s="67" t="s">
        <v>2073</v>
      </c>
    </row>
    <row r="1657" spans="3:4">
      <c r="C1657" s="66" t="s">
        <v>493</v>
      </c>
      <c r="D1657" s="67" t="s">
        <v>2074</v>
      </c>
    </row>
    <row r="1658" spans="3:4">
      <c r="C1658" s="66" t="s">
        <v>493</v>
      </c>
      <c r="D1658" s="67" t="s">
        <v>2075</v>
      </c>
    </row>
    <row r="1659" spans="3:4">
      <c r="C1659" s="66" t="s">
        <v>493</v>
      </c>
      <c r="D1659" s="67" t="s">
        <v>2076</v>
      </c>
    </row>
    <row r="1660" spans="3:4">
      <c r="C1660" s="66" t="s">
        <v>493</v>
      </c>
      <c r="D1660" s="67" t="s">
        <v>2077</v>
      </c>
    </row>
    <row r="1661" spans="3:4">
      <c r="C1661" s="66" t="s">
        <v>493</v>
      </c>
      <c r="D1661" s="67" t="s">
        <v>2078</v>
      </c>
    </row>
    <row r="1662" spans="3:4">
      <c r="C1662" s="66" t="s">
        <v>493</v>
      </c>
      <c r="D1662" s="67" t="s">
        <v>767</v>
      </c>
    </row>
    <row r="1663" spans="3:4">
      <c r="C1663" s="66" t="s">
        <v>493</v>
      </c>
      <c r="D1663" s="67" t="s">
        <v>2079</v>
      </c>
    </row>
    <row r="1664" spans="3:4">
      <c r="C1664" s="66" t="s">
        <v>493</v>
      </c>
      <c r="D1664" s="67" t="s">
        <v>2080</v>
      </c>
    </row>
    <row r="1665" spans="3:4">
      <c r="C1665" s="66" t="s">
        <v>493</v>
      </c>
      <c r="D1665" s="67" t="s">
        <v>2081</v>
      </c>
    </row>
    <row r="1666" spans="3:4">
      <c r="C1666" s="66" t="s">
        <v>495</v>
      </c>
      <c r="D1666" s="67" t="s">
        <v>2082</v>
      </c>
    </row>
    <row r="1667" spans="3:4">
      <c r="C1667" s="66" t="s">
        <v>495</v>
      </c>
      <c r="D1667" s="67" t="s">
        <v>2083</v>
      </c>
    </row>
    <row r="1668" spans="3:4">
      <c r="C1668" s="66" t="s">
        <v>495</v>
      </c>
      <c r="D1668" s="67" t="s">
        <v>2084</v>
      </c>
    </row>
    <row r="1669" spans="3:4">
      <c r="C1669" s="66" t="s">
        <v>495</v>
      </c>
      <c r="D1669" s="67" t="s">
        <v>2085</v>
      </c>
    </row>
    <row r="1670" spans="3:4">
      <c r="C1670" s="66" t="s">
        <v>495</v>
      </c>
      <c r="D1670" s="67" t="s">
        <v>2086</v>
      </c>
    </row>
    <row r="1671" spans="3:4">
      <c r="C1671" s="66" t="s">
        <v>495</v>
      </c>
      <c r="D1671" s="67" t="s">
        <v>2087</v>
      </c>
    </row>
    <row r="1672" spans="3:4">
      <c r="C1672" s="66" t="s">
        <v>495</v>
      </c>
      <c r="D1672" s="67" t="s">
        <v>2088</v>
      </c>
    </row>
    <row r="1673" spans="3:4">
      <c r="C1673" s="66" t="s">
        <v>495</v>
      </c>
      <c r="D1673" s="67" t="s">
        <v>2089</v>
      </c>
    </row>
    <row r="1674" spans="3:4">
      <c r="C1674" s="66" t="s">
        <v>495</v>
      </c>
      <c r="D1674" s="67" t="s">
        <v>2090</v>
      </c>
    </row>
    <row r="1675" spans="3:4">
      <c r="C1675" s="66" t="s">
        <v>495</v>
      </c>
      <c r="D1675" s="67" t="s">
        <v>2091</v>
      </c>
    </row>
    <row r="1676" spans="3:4">
      <c r="C1676" s="66" t="s">
        <v>495</v>
      </c>
      <c r="D1676" s="67" t="s">
        <v>2092</v>
      </c>
    </row>
    <row r="1677" spans="3:4">
      <c r="C1677" s="66" t="s">
        <v>495</v>
      </c>
      <c r="D1677" s="67" t="s">
        <v>2093</v>
      </c>
    </row>
    <row r="1678" spans="3:4">
      <c r="C1678" s="66" t="s">
        <v>495</v>
      </c>
      <c r="D1678" s="67" t="s">
        <v>2094</v>
      </c>
    </row>
    <row r="1679" spans="3:4">
      <c r="C1679" s="66" t="s">
        <v>495</v>
      </c>
      <c r="D1679" s="67" t="s">
        <v>2095</v>
      </c>
    </row>
    <row r="1680" spans="3:4">
      <c r="C1680" s="66" t="s">
        <v>495</v>
      </c>
      <c r="D1680" s="67" t="s">
        <v>2096</v>
      </c>
    </row>
    <row r="1681" spans="3:4">
      <c r="C1681" s="66" t="s">
        <v>495</v>
      </c>
      <c r="D1681" s="67" t="s">
        <v>2097</v>
      </c>
    </row>
    <row r="1682" spans="3:4">
      <c r="C1682" s="66" t="s">
        <v>495</v>
      </c>
      <c r="D1682" s="67" t="s">
        <v>2098</v>
      </c>
    </row>
    <row r="1683" spans="3:4">
      <c r="C1683" s="66" t="s">
        <v>495</v>
      </c>
      <c r="D1683" s="67" t="s">
        <v>2099</v>
      </c>
    </row>
    <row r="1684" spans="3:4">
      <c r="C1684" s="66" t="s">
        <v>495</v>
      </c>
      <c r="D1684" s="67" t="s">
        <v>2100</v>
      </c>
    </row>
    <row r="1685" spans="3:4">
      <c r="C1685" s="66" t="s">
        <v>495</v>
      </c>
      <c r="D1685" s="67" t="s">
        <v>2101</v>
      </c>
    </row>
    <row r="1686" spans="3:4">
      <c r="C1686" s="66" t="s">
        <v>495</v>
      </c>
      <c r="D1686" s="67" t="s">
        <v>2102</v>
      </c>
    </row>
    <row r="1687" spans="3:4">
      <c r="C1687" s="66" t="s">
        <v>495</v>
      </c>
      <c r="D1687" s="67" t="s">
        <v>2103</v>
      </c>
    </row>
    <row r="1688" spans="3:4">
      <c r="C1688" s="66" t="s">
        <v>495</v>
      </c>
      <c r="D1688" s="67" t="s">
        <v>2104</v>
      </c>
    </row>
    <row r="1689" spans="3:4">
      <c r="C1689" s="66" t="s">
        <v>495</v>
      </c>
      <c r="D1689" s="67" t="s">
        <v>2105</v>
      </c>
    </row>
    <row r="1690" spans="3:4">
      <c r="C1690" s="66" t="s">
        <v>495</v>
      </c>
      <c r="D1690" s="67" t="s">
        <v>2106</v>
      </c>
    </row>
    <row r="1691" spans="3:4">
      <c r="C1691" s="66" t="s">
        <v>495</v>
      </c>
      <c r="D1691" s="67" t="s">
        <v>2107</v>
      </c>
    </row>
    <row r="1692" spans="3:4">
      <c r="C1692" s="66" t="s">
        <v>495</v>
      </c>
      <c r="D1692" s="67" t="s">
        <v>2108</v>
      </c>
    </row>
    <row r="1693" spans="3:4">
      <c r="C1693" s="66" t="s">
        <v>495</v>
      </c>
      <c r="D1693" s="67" t="s">
        <v>2109</v>
      </c>
    </row>
    <row r="1694" spans="3:4">
      <c r="C1694" s="66" t="s">
        <v>495</v>
      </c>
      <c r="D1694" s="67" t="s">
        <v>2110</v>
      </c>
    </row>
    <row r="1695" spans="3:4">
      <c r="C1695" s="66" t="s">
        <v>495</v>
      </c>
      <c r="D1695" s="67" t="s">
        <v>2111</v>
      </c>
    </row>
    <row r="1696" spans="3:4">
      <c r="C1696" s="66" t="s">
        <v>495</v>
      </c>
      <c r="D1696" s="67" t="s">
        <v>2112</v>
      </c>
    </row>
    <row r="1697" spans="3:4">
      <c r="C1697" s="66" t="s">
        <v>495</v>
      </c>
      <c r="D1697" s="67" t="s">
        <v>2113</v>
      </c>
    </row>
    <row r="1698" spans="3:4">
      <c r="C1698" s="66" t="s">
        <v>495</v>
      </c>
      <c r="D1698" s="67" t="s">
        <v>2114</v>
      </c>
    </row>
    <row r="1699" spans="3:4">
      <c r="C1699" s="66" t="s">
        <v>495</v>
      </c>
      <c r="D1699" s="67" t="s">
        <v>2115</v>
      </c>
    </row>
    <row r="1700" spans="3:4">
      <c r="C1700" s="66" t="s">
        <v>495</v>
      </c>
      <c r="D1700" s="67" t="s">
        <v>2116</v>
      </c>
    </row>
    <row r="1701" spans="3:4">
      <c r="C1701" s="66" t="s">
        <v>495</v>
      </c>
      <c r="D1701" s="67" t="s">
        <v>2117</v>
      </c>
    </row>
    <row r="1702" spans="3:4">
      <c r="C1702" s="66" t="s">
        <v>495</v>
      </c>
      <c r="D1702" s="67" t="s">
        <v>2118</v>
      </c>
    </row>
    <row r="1703" spans="3:4">
      <c r="C1703" s="66" t="s">
        <v>495</v>
      </c>
      <c r="D1703" s="67" t="s">
        <v>2119</v>
      </c>
    </row>
    <row r="1704" spans="3:4">
      <c r="C1704" s="66" t="s">
        <v>495</v>
      </c>
      <c r="D1704" s="67" t="s">
        <v>2120</v>
      </c>
    </row>
    <row r="1705" spans="3:4">
      <c r="C1705" s="66" t="s">
        <v>495</v>
      </c>
      <c r="D1705" s="67" t="s">
        <v>2121</v>
      </c>
    </row>
    <row r="1706" spans="3:4">
      <c r="C1706" s="66" t="s">
        <v>495</v>
      </c>
      <c r="D1706" s="67" t="s">
        <v>2122</v>
      </c>
    </row>
    <row r="1707" spans="3:4">
      <c r="C1707" s="66" t="s">
        <v>495</v>
      </c>
      <c r="D1707" s="67" t="s">
        <v>2123</v>
      </c>
    </row>
    <row r="1708" spans="3:4">
      <c r="C1708" s="66" t="s">
        <v>495</v>
      </c>
      <c r="D1708" s="67" t="s">
        <v>2124</v>
      </c>
    </row>
    <row r="1709" spans="3:4">
      <c r="C1709" s="66" t="s">
        <v>497</v>
      </c>
      <c r="D1709" s="67" t="s">
        <v>2125</v>
      </c>
    </row>
    <row r="1710" spans="3:4">
      <c r="C1710" s="66" t="s">
        <v>497</v>
      </c>
      <c r="D1710" s="67" t="s">
        <v>2126</v>
      </c>
    </row>
    <row r="1711" spans="3:4">
      <c r="C1711" s="66" t="s">
        <v>497</v>
      </c>
      <c r="D1711" s="67" t="s">
        <v>2127</v>
      </c>
    </row>
    <row r="1712" spans="3:4">
      <c r="C1712" s="66" t="s">
        <v>497</v>
      </c>
      <c r="D1712" s="67" t="s">
        <v>2128</v>
      </c>
    </row>
    <row r="1713" spans="3:4">
      <c r="C1713" s="66" t="s">
        <v>497</v>
      </c>
      <c r="D1713" s="67" t="s">
        <v>2129</v>
      </c>
    </row>
    <row r="1714" spans="3:4">
      <c r="C1714" s="66" t="s">
        <v>497</v>
      </c>
      <c r="D1714" s="67" t="s">
        <v>2130</v>
      </c>
    </row>
    <row r="1715" spans="3:4">
      <c r="C1715" s="66" t="s">
        <v>497</v>
      </c>
      <c r="D1715" s="67" t="s">
        <v>2131</v>
      </c>
    </row>
    <row r="1716" spans="3:4">
      <c r="C1716" s="66" t="s">
        <v>497</v>
      </c>
      <c r="D1716" s="67" t="s">
        <v>2132</v>
      </c>
    </row>
    <row r="1717" spans="3:4">
      <c r="C1717" s="66" t="s">
        <v>497</v>
      </c>
      <c r="D1717" s="67" t="s">
        <v>2133</v>
      </c>
    </row>
    <row r="1718" spans="3:4">
      <c r="C1718" s="66" t="s">
        <v>497</v>
      </c>
      <c r="D1718" s="67" t="s">
        <v>2134</v>
      </c>
    </row>
    <row r="1719" spans="3:4">
      <c r="C1719" s="66" t="s">
        <v>497</v>
      </c>
      <c r="D1719" s="67" t="s">
        <v>2135</v>
      </c>
    </row>
    <row r="1720" spans="3:4">
      <c r="C1720" s="66" t="s">
        <v>497</v>
      </c>
      <c r="D1720" s="67" t="s">
        <v>2136</v>
      </c>
    </row>
    <row r="1721" spans="3:4">
      <c r="C1721" s="66" t="s">
        <v>497</v>
      </c>
      <c r="D1721" s="67" t="s">
        <v>2137</v>
      </c>
    </row>
    <row r="1722" spans="3:4">
      <c r="C1722" s="66" t="s">
        <v>497</v>
      </c>
      <c r="D1722" s="67" t="s">
        <v>2138</v>
      </c>
    </row>
    <row r="1723" spans="3:4">
      <c r="C1723" s="66" t="s">
        <v>497</v>
      </c>
      <c r="D1723" s="67" t="s">
        <v>2139</v>
      </c>
    </row>
    <row r="1724" spans="3:4">
      <c r="C1724" s="66" t="s">
        <v>497</v>
      </c>
      <c r="D1724" s="67" t="s">
        <v>2140</v>
      </c>
    </row>
    <row r="1725" spans="3:4">
      <c r="C1725" s="66" t="s">
        <v>497</v>
      </c>
      <c r="D1725" s="67" t="s">
        <v>2141</v>
      </c>
    </row>
    <row r="1726" spans="3:4">
      <c r="C1726" s="66" t="s">
        <v>497</v>
      </c>
      <c r="D1726" s="67" t="s">
        <v>2142</v>
      </c>
    </row>
    <row r="1727" spans="3:4">
      <c r="C1727" s="66" t="s">
        <v>497</v>
      </c>
      <c r="D1727" s="67" t="s">
        <v>2143</v>
      </c>
    </row>
    <row r="1728" spans="3:4">
      <c r="C1728" s="66" t="s">
        <v>497</v>
      </c>
      <c r="D1728" s="67" t="s">
        <v>2144</v>
      </c>
    </row>
    <row r="1729" spans="3:4">
      <c r="C1729" s="66" t="s">
        <v>497</v>
      </c>
      <c r="D1729" s="67" t="s">
        <v>2145</v>
      </c>
    </row>
    <row r="1730" spans="3:4">
      <c r="C1730" s="66" t="s">
        <v>497</v>
      </c>
      <c r="D1730" s="67" t="s">
        <v>2146</v>
      </c>
    </row>
    <row r="1731" spans="3:4">
      <c r="C1731" s="66" t="s">
        <v>497</v>
      </c>
      <c r="D1731" s="67" t="s">
        <v>2147</v>
      </c>
    </row>
    <row r="1732" spans="3:4">
      <c r="C1732" s="66" t="s">
        <v>497</v>
      </c>
      <c r="D1732" s="67" t="s">
        <v>2148</v>
      </c>
    </row>
    <row r="1733" spans="3:4">
      <c r="C1733" s="66" t="s">
        <v>497</v>
      </c>
      <c r="D1733" s="67" t="s">
        <v>2149</v>
      </c>
    </row>
    <row r="1734" spans="3:4">
      <c r="C1734" s="66" t="s">
        <v>497</v>
      </c>
      <c r="D1734" s="67" t="s">
        <v>2150</v>
      </c>
    </row>
    <row r="1735" spans="3:4">
      <c r="C1735" s="66" t="s">
        <v>497</v>
      </c>
      <c r="D1735" s="67" t="s">
        <v>2151</v>
      </c>
    </row>
    <row r="1736" spans="3:4">
      <c r="C1736" s="66" t="s">
        <v>497</v>
      </c>
      <c r="D1736" s="67" t="s">
        <v>2152</v>
      </c>
    </row>
    <row r="1737" spans="3:4">
      <c r="C1737" s="66" t="s">
        <v>497</v>
      </c>
      <c r="D1737" s="67" t="s">
        <v>2153</v>
      </c>
    </row>
    <row r="1738" spans="3:4">
      <c r="C1738" s="66" t="s">
        <v>497</v>
      </c>
      <c r="D1738" s="67" t="s">
        <v>2154</v>
      </c>
    </row>
    <row r="1739" spans="3:4">
      <c r="C1739" s="66" t="s">
        <v>497</v>
      </c>
      <c r="D1739" s="67" t="s">
        <v>2155</v>
      </c>
    </row>
    <row r="1740" spans="3:4">
      <c r="C1740" s="66" t="s">
        <v>497</v>
      </c>
      <c r="D1740" s="67" t="s">
        <v>2156</v>
      </c>
    </row>
    <row r="1741" spans="3:4">
      <c r="C1741" s="66" t="s">
        <v>497</v>
      </c>
      <c r="D1741" s="67" t="s">
        <v>2157</v>
      </c>
    </row>
    <row r="1742" spans="3:4">
      <c r="C1742" s="66" t="s">
        <v>497</v>
      </c>
      <c r="D1742" s="67" t="s">
        <v>2158</v>
      </c>
    </row>
    <row r="1743" spans="3:4">
      <c r="C1743" s="66" t="s">
        <v>497</v>
      </c>
      <c r="D1743" s="67" t="s">
        <v>2159</v>
      </c>
    </row>
    <row r="1744" spans="3:4">
      <c r="C1744" s="66" t="s">
        <v>497</v>
      </c>
      <c r="D1744" s="67" t="s">
        <v>2160</v>
      </c>
    </row>
    <row r="1745" spans="3:4">
      <c r="C1745" s="66" t="s">
        <v>497</v>
      </c>
      <c r="D1745" s="67" t="s">
        <v>2161</v>
      </c>
    </row>
    <row r="1746" spans="3:4">
      <c r="C1746" s="66" t="s">
        <v>497</v>
      </c>
      <c r="D1746" s="67" t="s">
        <v>2162</v>
      </c>
    </row>
    <row r="1747" spans="3:4">
      <c r="C1747" s="66" t="s">
        <v>497</v>
      </c>
      <c r="D1747" s="67" t="s">
        <v>2163</v>
      </c>
    </row>
    <row r="1748" spans="3:4">
      <c r="C1748" s="66" t="s">
        <v>497</v>
      </c>
      <c r="D1748" s="67" t="s">
        <v>2164</v>
      </c>
    </row>
    <row r="1749" spans="3:4" ht="13.8" thickBot="1">
      <c r="C1749" s="68" t="s">
        <v>497</v>
      </c>
      <c r="D1749" s="69" t="s">
        <v>2165</v>
      </c>
    </row>
  </sheetData>
  <sheetProtection algorithmName="SHA-512" hashValue="HTAkiA8WDVQRlU0yJ9jYGOGpNfujOrBI5eCs8i5aiIWZafsE2ndyaoCGq8GDa8uh8N8pkAPx6+uMAQisaaHGjw==" saltValue="bKaGDx6l+ihNqT/Yzrddqg==" spinCount="100000" sheet="1" objects="1" scenarios="1"/>
  <phoneticPr fontId="8"/>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D3EF-0D9C-4747-A715-E8D25FA21F63}">
  <sheetPr codeName="Sheet7"/>
  <dimension ref="B2:BA27"/>
  <sheetViews>
    <sheetView topLeftCell="W8" zoomScale="96" zoomScaleNormal="70" workbookViewId="0"/>
  </sheetViews>
  <sheetFormatPr defaultRowHeight="13.2"/>
  <cols>
    <col min="1" max="2" width="4.109375" customWidth="1"/>
    <col min="3" max="3" width="12.21875" customWidth="1"/>
    <col min="4" max="27" width="5.77734375" customWidth="1"/>
    <col min="28" max="29" width="5" customWidth="1"/>
    <col min="30" max="30" width="22.6640625" customWidth="1"/>
    <col min="31" max="31" width="7.88671875" customWidth="1"/>
    <col min="32" max="53" width="7.21875" customWidth="1"/>
  </cols>
  <sheetData>
    <row r="2" spans="2:53" ht="120">
      <c r="B2" s="96"/>
      <c r="C2" s="90"/>
      <c r="D2" s="91" t="s">
        <v>51</v>
      </c>
      <c r="E2" s="91" t="s">
        <v>386</v>
      </c>
      <c r="F2" s="91" t="s">
        <v>388</v>
      </c>
      <c r="G2" s="91" t="s">
        <v>389</v>
      </c>
      <c r="H2" s="91" t="s">
        <v>53</v>
      </c>
      <c r="I2" s="91" t="s">
        <v>390</v>
      </c>
      <c r="J2" s="91" t="s">
        <v>391</v>
      </c>
      <c r="K2" s="91" t="s">
        <v>392</v>
      </c>
      <c r="L2" s="91" t="s">
        <v>393</v>
      </c>
      <c r="M2" s="91" t="s">
        <v>394</v>
      </c>
      <c r="N2" s="91" t="s">
        <v>54</v>
      </c>
      <c r="O2" s="91" t="s">
        <v>395</v>
      </c>
      <c r="P2" s="91" t="s">
        <v>396</v>
      </c>
      <c r="Q2" s="91" t="s">
        <v>57</v>
      </c>
      <c r="R2" s="91" t="s">
        <v>397</v>
      </c>
      <c r="S2" s="91" t="s">
        <v>58</v>
      </c>
      <c r="T2" s="91" t="s">
        <v>398</v>
      </c>
      <c r="U2" s="91" t="s">
        <v>399</v>
      </c>
      <c r="V2" s="91" t="s">
        <v>400</v>
      </c>
      <c r="W2" s="91" t="s">
        <v>401</v>
      </c>
      <c r="X2" s="91" t="s">
        <v>402</v>
      </c>
      <c r="Y2" s="91" t="s">
        <v>52</v>
      </c>
      <c r="Z2" s="91" t="s">
        <v>403</v>
      </c>
      <c r="AB2" s="98" t="s">
        <v>2166</v>
      </c>
      <c r="AC2" s="98" t="s">
        <v>2167</v>
      </c>
      <c r="AD2" s="98" t="s">
        <v>2168</v>
      </c>
      <c r="AE2" s="91" t="s">
        <v>51</v>
      </c>
      <c r="AF2" s="91" t="s">
        <v>386</v>
      </c>
      <c r="AG2" s="91" t="s">
        <v>388</v>
      </c>
      <c r="AH2" s="91" t="s">
        <v>389</v>
      </c>
      <c r="AI2" s="91" t="s">
        <v>53</v>
      </c>
      <c r="AJ2" s="91" t="s">
        <v>390</v>
      </c>
      <c r="AK2" s="91" t="s">
        <v>391</v>
      </c>
      <c r="AL2" s="91" t="s">
        <v>392</v>
      </c>
      <c r="AM2" s="91" t="s">
        <v>393</v>
      </c>
      <c r="AN2" s="91" t="s">
        <v>394</v>
      </c>
      <c r="AO2" s="91" t="s">
        <v>54</v>
      </c>
      <c r="AP2" s="91" t="s">
        <v>395</v>
      </c>
      <c r="AQ2" s="91" t="s">
        <v>396</v>
      </c>
      <c r="AR2" s="91" t="s">
        <v>57</v>
      </c>
      <c r="AS2" s="91" t="s">
        <v>397</v>
      </c>
      <c r="AT2" s="91" t="s">
        <v>58</v>
      </c>
      <c r="AU2" s="91" t="s">
        <v>398</v>
      </c>
      <c r="AV2" s="91" t="s">
        <v>399</v>
      </c>
      <c r="AW2" s="91" t="s">
        <v>400</v>
      </c>
      <c r="AX2" s="91" t="s">
        <v>401</v>
      </c>
      <c r="AY2" s="91" t="s">
        <v>402</v>
      </c>
      <c r="AZ2" s="91" t="s">
        <v>52</v>
      </c>
      <c r="BA2" s="91" t="s">
        <v>403</v>
      </c>
    </row>
    <row r="3" spans="2:53" ht="24">
      <c r="B3" s="96">
        <v>1</v>
      </c>
      <c r="C3" s="90" t="s">
        <v>315</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4">
        <v>1</v>
      </c>
      <c r="AD3" s="94" t="str">
        <f>VLOOKUP(AB3,$B$3:$C$11,2)&amp;"から"&amp;VLOOKUP(AC3,$B$3:$C$11,2)</f>
        <v>処遇加算Ⅰから処遇加算Ⅰ</v>
      </c>
      <c r="AE3" s="97">
        <f>(D$3-D$3)/D$3</f>
        <v>0</v>
      </c>
      <c r="AF3" s="97">
        <f t="shared" ref="AF3:BA3" si="0">(E$3-E$3)/E$3</f>
        <v>0</v>
      </c>
      <c r="AG3" s="97">
        <f t="shared" si="0"/>
        <v>0</v>
      </c>
      <c r="AH3" s="97">
        <f t="shared" si="0"/>
        <v>0</v>
      </c>
      <c r="AI3" s="97">
        <f t="shared" si="0"/>
        <v>0</v>
      </c>
      <c r="AJ3" s="97">
        <f t="shared" si="0"/>
        <v>0</v>
      </c>
      <c r="AK3" s="97">
        <f t="shared" si="0"/>
        <v>0</v>
      </c>
      <c r="AL3" s="97">
        <f t="shared" si="0"/>
        <v>0</v>
      </c>
      <c r="AM3" s="97">
        <f t="shared" si="0"/>
        <v>0</v>
      </c>
      <c r="AN3" s="97">
        <f t="shared" si="0"/>
        <v>0</v>
      </c>
      <c r="AO3" s="97">
        <f t="shared" si="0"/>
        <v>0</v>
      </c>
      <c r="AP3" s="97">
        <f t="shared" si="0"/>
        <v>0</v>
      </c>
      <c r="AQ3" s="97">
        <f t="shared" si="0"/>
        <v>0</v>
      </c>
      <c r="AR3" s="97">
        <f t="shared" si="0"/>
        <v>0</v>
      </c>
      <c r="AS3" s="97">
        <f t="shared" si="0"/>
        <v>0</v>
      </c>
      <c r="AT3" s="97">
        <f t="shared" si="0"/>
        <v>0</v>
      </c>
      <c r="AU3" s="97">
        <f t="shared" si="0"/>
        <v>0</v>
      </c>
      <c r="AV3" s="97">
        <f t="shared" si="0"/>
        <v>0</v>
      </c>
      <c r="AW3" s="97">
        <f t="shared" si="0"/>
        <v>0</v>
      </c>
      <c r="AX3" s="97">
        <f t="shared" si="0"/>
        <v>0</v>
      </c>
      <c r="AY3" s="97">
        <f t="shared" si="0"/>
        <v>0</v>
      </c>
      <c r="AZ3" s="97">
        <f t="shared" si="0"/>
        <v>0</v>
      </c>
      <c r="BA3" s="97">
        <f t="shared" si="0"/>
        <v>0</v>
      </c>
    </row>
    <row r="4" spans="2:53" ht="24">
      <c r="B4" s="96">
        <v>2</v>
      </c>
      <c r="C4" s="90" t="s">
        <v>312</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1</v>
      </c>
      <c r="AC4" s="94">
        <v>2</v>
      </c>
      <c r="AD4" s="94" t="str">
        <f t="shared" ref="AD4:AD27" si="1">VLOOKUP(AB4,$B$3:$C$11,2)&amp;"から"&amp;VLOOKUP(AC4,$B$3:$C$11,2)</f>
        <v>処遇加算Ⅰから処遇加算Ⅱ</v>
      </c>
      <c r="AE4" s="97">
        <f>(D$4-D$3)/D$4</f>
        <v>-0.37000000000000005</v>
      </c>
      <c r="AF4" s="97">
        <f t="shared" ref="AF4:BA4" si="2">(E$4-E$3)/E$4</f>
        <v>-0.37000000000000005</v>
      </c>
      <c r="AG4" s="97">
        <f t="shared" si="2"/>
        <v>-0.37000000000000005</v>
      </c>
      <c r="AH4" s="97">
        <f t="shared" si="2"/>
        <v>-0.38095238095238093</v>
      </c>
      <c r="AI4" s="97">
        <f t="shared" si="2"/>
        <v>-0.372093023255814</v>
      </c>
      <c r="AJ4" s="97">
        <f t="shared" si="2"/>
        <v>-0.372093023255814</v>
      </c>
      <c r="AK4" s="97">
        <f t="shared" si="2"/>
        <v>-0.38235294117647051</v>
      </c>
      <c r="AL4" s="97">
        <f t="shared" si="2"/>
        <v>-0.36666666666666675</v>
      </c>
      <c r="AM4" s="97">
        <f t="shared" si="2"/>
        <v>-0.36666666666666675</v>
      </c>
      <c r="AN4" s="97">
        <f t="shared" si="2"/>
        <v>-0.36842105263157893</v>
      </c>
      <c r="AO4" s="97">
        <f t="shared" si="2"/>
        <v>-0.37837837837837834</v>
      </c>
      <c r="AP4" s="97">
        <f t="shared" si="2"/>
        <v>-0.37837837837837834</v>
      </c>
      <c r="AQ4" s="97">
        <f t="shared" si="2"/>
        <v>-0.37037037037037035</v>
      </c>
      <c r="AR4" s="97">
        <f t="shared" si="2"/>
        <v>-0.38333333333333347</v>
      </c>
      <c r="AS4" s="97">
        <f t="shared" si="2"/>
        <v>-0.38333333333333347</v>
      </c>
      <c r="AT4" s="97">
        <f t="shared" si="2"/>
        <v>-0.38333333333333347</v>
      </c>
      <c r="AU4" s="97">
        <f t="shared" si="2"/>
        <v>-0.34482758620689646</v>
      </c>
      <c r="AV4" s="97">
        <f t="shared" si="2"/>
        <v>-0.34482758620689646</v>
      </c>
      <c r="AW4" s="97">
        <f t="shared" si="2"/>
        <v>-0.36842105263157893</v>
      </c>
      <c r="AX4" s="97">
        <f t="shared" si="2"/>
        <v>-0.36842105263157893</v>
      </c>
      <c r="AY4" s="97">
        <f t="shared" si="2"/>
        <v>-0.36842105263157893</v>
      </c>
      <c r="AZ4" s="97">
        <f t="shared" si="2"/>
        <v>-0.37000000000000005</v>
      </c>
      <c r="BA4" s="97">
        <f t="shared" si="2"/>
        <v>-0.372093023255814</v>
      </c>
    </row>
    <row r="5" spans="2:53" ht="24">
      <c r="B5" s="96">
        <v>3</v>
      </c>
      <c r="C5" s="90" t="s">
        <v>320</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1</v>
      </c>
      <c r="AC5" s="94">
        <v>3</v>
      </c>
      <c r="AD5" s="94" t="str">
        <f t="shared" si="1"/>
        <v>処遇加算Ⅰから処遇加算Ⅲ</v>
      </c>
      <c r="AE5" s="97">
        <f>(D$5-D$3)/D$5</f>
        <v>-1.4909090909090912</v>
      </c>
      <c r="AF5" s="97">
        <f t="shared" ref="AF5:BA5" si="3">(E$5-E$3)/E$5</f>
        <v>-1.4909090909090912</v>
      </c>
      <c r="AG5" s="97">
        <f t="shared" si="3"/>
        <v>-1.4909090909090912</v>
      </c>
      <c r="AH5" s="97">
        <f t="shared" si="3"/>
        <v>-1.5217391304347827</v>
      </c>
      <c r="AI5" s="97">
        <f t="shared" si="3"/>
        <v>-1.5652173913043477</v>
      </c>
      <c r="AJ5" s="97">
        <f t="shared" si="3"/>
        <v>-1.5652173913043477</v>
      </c>
      <c r="AK5" s="97">
        <f t="shared" si="3"/>
        <v>-1.4736842105263159</v>
      </c>
      <c r="AL5" s="97">
        <f t="shared" si="3"/>
        <v>-1.4848484848484849</v>
      </c>
      <c r="AM5" s="97">
        <f t="shared" si="3"/>
        <v>-1.4848484848484849</v>
      </c>
      <c r="AN5" s="97">
        <f t="shared" si="3"/>
        <v>-1.4761904761904758</v>
      </c>
      <c r="AO5" s="97">
        <f t="shared" si="3"/>
        <v>-1.4878048780487803</v>
      </c>
      <c r="AP5" s="97">
        <f t="shared" si="3"/>
        <v>-1.4878048780487803</v>
      </c>
      <c r="AQ5" s="97">
        <f t="shared" si="3"/>
        <v>-1.4666666666666668</v>
      </c>
      <c r="AR5" s="97">
        <f t="shared" si="3"/>
        <v>-1.5151515151515151</v>
      </c>
      <c r="AS5" s="97">
        <f t="shared" si="3"/>
        <v>-1.5151515151515151</v>
      </c>
      <c r="AT5" s="97">
        <f t="shared" si="3"/>
        <v>-1.5151515151515151</v>
      </c>
      <c r="AU5" s="97">
        <f t="shared" si="3"/>
        <v>-1.4375</v>
      </c>
      <c r="AV5" s="97">
        <f t="shared" si="3"/>
        <v>-1.4375</v>
      </c>
      <c r="AW5" s="97">
        <f t="shared" si="3"/>
        <v>-1.6</v>
      </c>
      <c r="AX5" s="97">
        <f t="shared" si="3"/>
        <v>-1.6</v>
      </c>
      <c r="AY5" s="97">
        <f t="shared" si="3"/>
        <v>-1.6</v>
      </c>
      <c r="AZ5" s="97">
        <f t="shared" si="3"/>
        <v>-1.4909090909090912</v>
      </c>
      <c r="BA5" s="97">
        <f t="shared" si="3"/>
        <v>-1.5652173913043477</v>
      </c>
    </row>
    <row r="6" spans="2:53" ht="24">
      <c r="B6" s="96">
        <v>4</v>
      </c>
      <c r="C6" s="90" t="s">
        <v>370</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2</v>
      </c>
      <c r="AC6" s="94">
        <v>1</v>
      </c>
      <c r="AD6" s="94" t="str">
        <f t="shared" si="1"/>
        <v>処遇加算Ⅱから処遇加算Ⅰ</v>
      </c>
      <c r="AE6" s="97">
        <f>(D$3-D$4)/D$3</f>
        <v>0.27007299270072993</v>
      </c>
      <c r="AF6" s="97">
        <f t="shared" ref="AF6:BA6" si="4">(E$3-E$4)/E$3</f>
        <v>0.27007299270072993</v>
      </c>
      <c r="AG6" s="97">
        <f t="shared" si="4"/>
        <v>0.27007299270072993</v>
      </c>
      <c r="AH6" s="97">
        <f t="shared" si="4"/>
        <v>0.27586206896551724</v>
      </c>
      <c r="AI6" s="97">
        <f t="shared" si="4"/>
        <v>0.2711864406779661</v>
      </c>
      <c r="AJ6" s="97">
        <f t="shared" si="4"/>
        <v>0.2711864406779661</v>
      </c>
      <c r="AK6" s="97">
        <f t="shared" si="4"/>
        <v>0.27659574468085102</v>
      </c>
      <c r="AL6" s="97">
        <f t="shared" si="4"/>
        <v>0.26829268292682934</v>
      </c>
      <c r="AM6" s="97">
        <f t="shared" si="4"/>
        <v>0.26829268292682934</v>
      </c>
      <c r="AN6" s="97">
        <f t="shared" si="4"/>
        <v>0.26923076923076922</v>
      </c>
      <c r="AO6" s="97">
        <f t="shared" si="4"/>
        <v>0.2745098039215686</v>
      </c>
      <c r="AP6" s="97">
        <f t="shared" si="4"/>
        <v>0.2745098039215686</v>
      </c>
      <c r="AQ6" s="97">
        <f t="shared" si="4"/>
        <v>0.27027027027027023</v>
      </c>
      <c r="AR6" s="97">
        <f t="shared" si="4"/>
        <v>0.27710843373493982</v>
      </c>
      <c r="AS6" s="97">
        <f t="shared" si="4"/>
        <v>0.27710843373493982</v>
      </c>
      <c r="AT6" s="97">
        <f t="shared" si="4"/>
        <v>0.27710843373493982</v>
      </c>
      <c r="AU6" s="97">
        <f t="shared" si="4"/>
        <v>0.25641025641025639</v>
      </c>
      <c r="AV6" s="97">
        <f t="shared" si="4"/>
        <v>0.25641025641025639</v>
      </c>
      <c r="AW6" s="97">
        <f t="shared" si="4"/>
        <v>0.26923076923076922</v>
      </c>
      <c r="AX6" s="97">
        <f t="shared" si="4"/>
        <v>0.26923076923076922</v>
      </c>
      <c r="AY6" s="97">
        <f t="shared" si="4"/>
        <v>0.26923076923076922</v>
      </c>
      <c r="AZ6" s="97">
        <f t="shared" si="4"/>
        <v>0.27007299270072993</v>
      </c>
      <c r="BA6" s="97">
        <f t="shared" si="4"/>
        <v>0.2711864406779661</v>
      </c>
    </row>
    <row r="7" spans="2:53" ht="24">
      <c r="B7" s="96">
        <v>5</v>
      </c>
      <c r="C7" s="90" t="s">
        <v>316</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2</v>
      </c>
      <c r="AC7" s="94">
        <v>2</v>
      </c>
      <c r="AD7" s="94" t="str">
        <f t="shared" si="1"/>
        <v>処遇加算Ⅱから処遇加算Ⅱ</v>
      </c>
      <c r="AE7" s="97">
        <f>(D$4-D$4)/D$4</f>
        <v>0</v>
      </c>
      <c r="AF7" s="97">
        <f t="shared" ref="AF7:BA7" si="5">(E$4-E$4)/E$4</f>
        <v>0</v>
      </c>
      <c r="AG7" s="97">
        <f t="shared" si="5"/>
        <v>0</v>
      </c>
      <c r="AH7" s="97">
        <f t="shared" si="5"/>
        <v>0</v>
      </c>
      <c r="AI7" s="97">
        <f t="shared" si="5"/>
        <v>0</v>
      </c>
      <c r="AJ7" s="97">
        <f t="shared" si="5"/>
        <v>0</v>
      </c>
      <c r="AK7" s="97">
        <f t="shared" si="5"/>
        <v>0</v>
      </c>
      <c r="AL7" s="97">
        <f t="shared" si="5"/>
        <v>0</v>
      </c>
      <c r="AM7" s="97">
        <f t="shared" si="5"/>
        <v>0</v>
      </c>
      <c r="AN7" s="97">
        <f t="shared" si="5"/>
        <v>0</v>
      </c>
      <c r="AO7" s="97">
        <f t="shared" si="5"/>
        <v>0</v>
      </c>
      <c r="AP7" s="97">
        <f t="shared" si="5"/>
        <v>0</v>
      </c>
      <c r="AQ7" s="97">
        <f t="shared" si="5"/>
        <v>0</v>
      </c>
      <c r="AR7" s="97">
        <f t="shared" si="5"/>
        <v>0</v>
      </c>
      <c r="AS7" s="97">
        <f t="shared" si="5"/>
        <v>0</v>
      </c>
      <c r="AT7" s="97">
        <f t="shared" si="5"/>
        <v>0</v>
      </c>
      <c r="AU7" s="97">
        <f t="shared" si="5"/>
        <v>0</v>
      </c>
      <c r="AV7" s="97">
        <f t="shared" si="5"/>
        <v>0</v>
      </c>
      <c r="AW7" s="97">
        <f t="shared" si="5"/>
        <v>0</v>
      </c>
      <c r="AX7" s="97">
        <f t="shared" si="5"/>
        <v>0</v>
      </c>
      <c r="AY7" s="97">
        <f t="shared" si="5"/>
        <v>0</v>
      </c>
      <c r="AZ7" s="97">
        <f t="shared" si="5"/>
        <v>0</v>
      </c>
      <c r="BA7" s="97">
        <f t="shared" si="5"/>
        <v>0</v>
      </c>
    </row>
    <row r="8" spans="2:53" ht="24">
      <c r="B8" s="96">
        <v>6</v>
      </c>
      <c r="C8" s="90" t="s">
        <v>313</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2</v>
      </c>
      <c r="AC8" s="94">
        <v>3</v>
      </c>
      <c r="AD8" s="94" t="str">
        <f t="shared" si="1"/>
        <v>処遇加算Ⅱから処遇加算Ⅲ</v>
      </c>
      <c r="AE8" s="97">
        <f>(D$5-D$4)/D$5</f>
        <v>-0.81818181818181823</v>
      </c>
      <c r="AF8" s="97">
        <f t="shared" ref="AF8:BA8" si="6">(E$5-E$4)/E$5</f>
        <v>-0.81818181818181823</v>
      </c>
      <c r="AG8" s="97">
        <f t="shared" si="6"/>
        <v>-0.81818181818181823</v>
      </c>
      <c r="AH8" s="97">
        <f t="shared" si="6"/>
        <v>-0.82608695652173925</v>
      </c>
      <c r="AI8" s="97">
        <f t="shared" si="6"/>
        <v>-0.86956521739130421</v>
      </c>
      <c r="AJ8" s="97">
        <f t="shared" si="6"/>
        <v>-0.86956521739130421</v>
      </c>
      <c r="AK8" s="97">
        <f t="shared" si="6"/>
        <v>-0.78947368421052644</v>
      </c>
      <c r="AL8" s="97">
        <f t="shared" si="6"/>
        <v>-0.81818181818181801</v>
      </c>
      <c r="AM8" s="97">
        <f t="shared" si="6"/>
        <v>-0.81818181818181801</v>
      </c>
      <c r="AN8" s="97">
        <f t="shared" si="6"/>
        <v>-0.80952380952380931</v>
      </c>
      <c r="AO8" s="97">
        <f t="shared" si="6"/>
        <v>-0.80487804878048763</v>
      </c>
      <c r="AP8" s="97">
        <f t="shared" si="6"/>
        <v>-0.80487804878048763</v>
      </c>
      <c r="AQ8" s="97">
        <f t="shared" si="6"/>
        <v>-0.80000000000000016</v>
      </c>
      <c r="AR8" s="97">
        <f t="shared" si="6"/>
        <v>-0.81818181818181801</v>
      </c>
      <c r="AS8" s="97">
        <f t="shared" si="6"/>
        <v>-0.81818181818181801</v>
      </c>
      <c r="AT8" s="97">
        <f t="shared" si="6"/>
        <v>-0.81818181818181801</v>
      </c>
      <c r="AU8" s="97">
        <f t="shared" si="6"/>
        <v>-0.8125</v>
      </c>
      <c r="AV8" s="97">
        <f t="shared" si="6"/>
        <v>-0.8125</v>
      </c>
      <c r="AW8" s="97">
        <f t="shared" si="6"/>
        <v>-0.89999999999999991</v>
      </c>
      <c r="AX8" s="97">
        <f t="shared" si="6"/>
        <v>-0.89999999999999991</v>
      </c>
      <c r="AY8" s="97">
        <f t="shared" si="6"/>
        <v>-0.89999999999999991</v>
      </c>
      <c r="AZ8" s="97">
        <f t="shared" si="6"/>
        <v>-0.81818181818181823</v>
      </c>
      <c r="BA8" s="97">
        <f t="shared" si="6"/>
        <v>-0.86956521739130421</v>
      </c>
    </row>
    <row r="9" spans="2:53" ht="24">
      <c r="B9" s="96">
        <v>7</v>
      </c>
      <c r="C9" s="90" t="s">
        <v>319</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3</v>
      </c>
      <c r="AC9" s="94">
        <v>1</v>
      </c>
      <c r="AD9" s="94" t="str">
        <f t="shared" si="1"/>
        <v>処遇加算Ⅲから処遇加算Ⅰ</v>
      </c>
      <c r="AE9" s="97">
        <f>(D$3-D$5)/D$3</f>
        <v>0.59854014598540151</v>
      </c>
      <c r="AF9" s="97">
        <f t="shared" ref="AF9:BA9" si="7">(E$3-E$5)/E$3</f>
        <v>0.59854014598540151</v>
      </c>
      <c r="AG9" s="97">
        <f t="shared" si="7"/>
        <v>0.59854014598540151</v>
      </c>
      <c r="AH9" s="97">
        <f t="shared" si="7"/>
        <v>0.60344827586206895</v>
      </c>
      <c r="AI9" s="97">
        <f t="shared" si="7"/>
        <v>0.61016949152542377</v>
      </c>
      <c r="AJ9" s="97">
        <f t="shared" si="7"/>
        <v>0.61016949152542377</v>
      </c>
      <c r="AK9" s="97">
        <f t="shared" si="7"/>
        <v>0.5957446808510638</v>
      </c>
      <c r="AL9" s="97">
        <f t="shared" si="7"/>
        <v>0.59756097560975607</v>
      </c>
      <c r="AM9" s="97">
        <f t="shared" si="7"/>
        <v>0.59756097560975607</v>
      </c>
      <c r="AN9" s="97">
        <f t="shared" si="7"/>
        <v>0.59615384615384615</v>
      </c>
      <c r="AO9" s="97">
        <f t="shared" si="7"/>
        <v>0.59803921568627449</v>
      </c>
      <c r="AP9" s="97">
        <f t="shared" si="7"/>
        <v>0.59803921568627449</v>
      </c>
      <c r="AQ9" s="97">
        <f t="shared" si="7"/>
        <v>0.59459459459459463</v>
      </c>
      <c r="AR9" s="97">
        <f t="shared" si="7"/>
        <v>0.60240963855421692</v>
      </c>
      <c r="AS9" s="97">
        <f t="shared" si="7"/>
        <v>0.60240963855421692</v>
      </c>
      <c r="AT9" s="97">
        <f t="shared" si="7"/>
        <v>0.60240963855421692</v>
      </c>
      <c r="AU9" s="97">
        <f t="shared" si="7"/>
        <v>0.58974358974358976</v>
      </c>
      <c r="AV9" s="97">
        <f t="shared" si="7"/>
        <v>0.58974358974358976</v>
      </c>
      <c r="AW9" s="97">
        <f t="shared" si="7"/>
        <v>0.61538461538461542</v>
      </c>
      <c r="AX9" s="97">
        <f t="shared" si="7"/>
        <v>0.61538461538461542</v>
      </c>
      <c r="AY9" s="97">
        <f t="shared" si="7"/>
        <v>0.61538461538461542</v>
      </c>
      <c r="AZ9" s="97">
        <f t="shared" si="7"/>
        <v>0.59854014598540151</v>
      </c>
      <c r="BA9" s="97">
        <f t="shared" si="7"/>
        <v>0.61016949152542377</v>
      </c>
    </row>
    <row r="10" spans="2:53" ht="24">
      <c r="B10" s="96">
        <v>8</v>
      </c>
      <c r="C10" s="92" t="s">
        <v>317</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3</v>
      </c>
      <c r="AC10" s="94">
        <v>2</v>
      </c>
      <c r="AD10" s="94" t="str">
        <f t="shared" si="1"/>
        <v>処遇加算Ⅲから処遇加算Ⅱ</v>
      </c>
      <c r="AE10" s="97">
        <f>(D$4-D$5)/D$4</f>
        <v>0.45</v>
      </c>
      <c r="AF10" s="97">
        <f t="shared" ref="AF10:BA10" si="8">(E$4-E$5)/E$4</f>
        <v>0.45</v>
      </c>
      <c r="AG10" s="97">
        <f t="shared" si="8"/>
        <v>0.45</v>
      </c>
      <c r="AH10" s="97">
        <f t="shared" si="8"/>
        <v>0.45238095238095244</v>
      </c>
      <c r="AI10" s="97">
        <f t="shared" si="8"/>
        <v>0.46511627906976744</v>
      </c>
      <c r="AJ10" s="97">
        <f t="shared" si="8"/>
        <v>0.46511627906976744</v>
      </c>
      <c r="AK10" s="97">
        <f t="shared" si="8"/>
        <v>0.44117647058823534</v>
      </c>
      <c r="AL10" s="97">
        <f t="shared" si="8"/>
        <v>0.44999999999999996</v>
      </c>
      <c r="AM10" s="97">
        <f t="shared" si="8"/>
        <v>0.44999999999999996</v>
      </c>
      <c r="AN10" s="97">
        <f t="shared" si="8"/>
        <v>0.44736842105263153</v>
      </c>
      <c r="AO10" s="97">
        <f t="shared" si="8"/>
        <v>0.44594594594594589</v>
      </c>
      <c r="AP10" s="97">
        <f t="shared" si="8"/>
        <v>0.44594594594594589</v>
      </c>
      <c r="AQ10" s="97">
        <f t="shared" si="8"/>
        <v>0.44444444444444448</v>
      </c>
      <c r="AR10" s="97">
        <f t="shared" si="8"/>
        <v>0.44999999999999996</v>
      </c>
      <c r="AS10" s="97">
        <f t="shared" si="8"/>
        <v>0.44999999999999996</v>
      </c>
      <c r="AT10" s="97">
        <f t="shared" si="8"/>
        <v>0.44999999999999996</v>
      </c>
      <c r="AU10" s="97">
        <f t="shared" si="8"/>
        <v>0.44827586206896552</v>
      </c>
      <c r="AV10" s="97">
        <f t="shared" si="8"/>
        <v>0.44827586206896552</v>
      </c>
      <c r="AW10" s="97">
        <f t="shared" si="8"/>
        <v>0.47368421052631576</v>
      </c>
      <c r="AX10" s="97">
        <f t="shared" si="8"/>
        <v>0.47368421052631576</v>
      </c>
      <c r="AY10" s="97">
        <f t="shared" si="8"/>
        <v>0.47368421052631576</v>
      </c>
      <c r="AZ10" s="97">
        <f t="shared" si="8"/>
        <v>0.45</v>
      </c>
      <c r="BA10" s="97">
        <f t="shared" si="8"/>
        <v>0.46511627906976744</v>
      </c>
    </row>
    <row r="11" spans="2:53" ht="24">
      <c r="B11" s="96">
        <v>9</v>
      </c>
      <c r="C11" s="90" t="s">
        <v>314</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3</v>
      </c>
      <c r="AC11" s="94">
        <v>3</v>
      </c>
      <c r="AD11" s="94" t="str">
        <f t="shared" si="1"/>
        <v>処遇加算Ⅲから処遇加算Ⅲ</v>
      </c>
      <c r="AE11" s="97">
        <f>(D$5-D$5)/D$5</f>
        <v>0</v>
      </c>
      <c r="AF11" s="97">
        <f t="shared" ref="AF11:BA11" si="9">(E$5-E$5)/E$5</f>
        <v>0</v>
      </c>
      <c r="AG11" s="97">
        <f t="shared" si="9"/>
        <v>0</v>
      </c>
      <c r="AH11" s="97">
        <f t="shared" si="9"/>
        <v>0</v>
      </c>
      <c r="AI11" s="97">
        <f t="shared" si="9"/>
        <v>0</v>
      </c>
      <c r="AJ11" s="97">
        <f t="shared" si="9"/>
        <v>0</v>
      </c>
      <c r="AK11" s="97">
        <f t="shared" si="9"/>
        <v>0</v>
      </c>
      <c r="AL11" s="97">
        <f t="shared" si="9"/>
        <v>0</v>
      </c>
      <c r="AM11" s="97">
        <f t="shared" si="9"/>
        <v>0</v>
      </c>
      <c r="AN11" s="97">
        <f t="shared" si="9"/>
        <v>0</v>
      </c>
      <c r="AO11" s="97">
        <f t="shared" si="9"/>
        <v>0</v>
      </c>
      <c r="AP11" s="97">
        <f t="shared" si="9"/>
        <v>0</v>
      </c>
      <c r="AQ11" s="97">
        <f t="shared" si="9"/>
        <v>0</v>
      </c>
      <c r="AR11" s="97">
        <f t="shared" si="9"/>
        <v>0</v>
      </c>
      <c r="AS11" s="97">
        <f t="shared" si="9"/>
        <v>0</v>
      </c>
      <c r="AT11" s="97">
        <f t="shared" si="9"/>
        <v>0</v>
      </c>
      <c r="AU11" s="97">
        <f t="shared" si="9"/>
        <v>0</v>
      </c>
      <c r="AV11" s="97">
        <f t="shared" si="9"/>
        <v>0</v>
      </c>
      <c r="AW11" s="97">
        <f t="shared" si="9"/>
        <v>0</v>
      </c>
      <c r="AX11" s="97">
        <f t="shared" si="9"/>
        <v>0</v>
      </c>
      <c r="AY11" s="97">
        <f t="shared" si="9"/>
        <v>0</v>
      </c>
      <c r="AZ11" s="97">
        <f t="shared" si="9"/>
        <v>0</v>
      </c>
      <c r="BA11" s="97">
        <f t="shared" si="9"/>
        <v>0</v>
      </c>
    </row>
    <row r="12" spans="2:53" ht="24">
      <c r="AB12" s="94">
        <v>4</v>
      </c>
      <c r="AC12" s="94">
        <v>1</v>
      </c>
      <c r="AD12" s="94" t="str">
        <f t="shared" si="1"/>
        <v>処遇加算なしから処遇加算Ⅰ</v>
      </c>
      <c r="AE12" s="97">
        <f>(D$3-D$6)/D$3</f>
        <v>1</v>
      </c>
      <c r="AF12" s="97">
        <f t="shared" ref="AF12:BA12" si="10">(E$3-E$6)/E$3</f>
        <v>1</v>
      </c>
      <c r="AG12" s="97">
        <f t="shared" si="10"/>
        <v>1</v>
      </c>
      <c r="AH12" s="97">
        <f t="shared" si="10"/>
        <v>1</v>
      </c>
      <c r="AI12" s="97">
        <f t="shared" si="10"/>
        <v>1</v>
      </c>
      <c r="AJ12" s="97">
        <f t="shared" si="10"/>
        <v>1</v>
      </c>
      <c r="AK12" s="97">
        <f t="shared" si="10"/>
        <v>1</v>
      </c>
      <c r="AL12" s="97">
        <f t="shared" si="10"/>
        <v>1</v>
      </c>
      <c r="AM12" s="97">
        <f t="shared" si="10"/>
        <v>1</v>
      </c>
      <c r="AN12" s="97">
        <f t="shared" si="10"/>
        <v>1</v>
      </c>
      <c r="AO12" s="97">
        <f t="shared" si="10"/>
        <v>1</v>
      </c>
      <c r="AP12" s="97">
        <f t="shared" si="10"/>
        <v>1</v>
      </c>
      <c r="AQ12" s="97">
        <f t="shared" si="10"/>
        <v>1</v>
      </c>
      <c r="AR12" s="97">
        <f t="shared" si="10"/>
        <v>1</v>
      </c>
      <c r="AS12" s="97">
        <f t="shared" si="10"/>
        <v>1</v>
      </c>
      <c r="AT12" s="97">
        <f t="shared" si="10"/>
        <v>1</v>
      </c>
      <c r="AU12" s="97">
        <f t="shared" si="10"/>
        <v>1</v>
      </c>
      <c r="AV12" s="97">
        <f t="shared" si="10"/>
        <v>1</v>
      </c>
      <c r="AW12" s="97">
        <f t="shared" si="10"/>
        <v>1</v>
      </c>
      <c r="AX12" s="97">
        <f t="shared" si="10"/>
        <v>1</v>
      </c>
      <c r="AY12" s="97">
        <f t="shared" si="10"/>
        <v>1</v>
      </c>
      <c r="AZ12" s="97">
        <f t="shared" si="10"/>
        <v>1</v>
      </c>
      <c r="BA12" s="97">
        <f t="shared" si="10"/>
        <v>1</v>
      </c>
    </row>
    <row r="13" spans="2:53" ht="24">
      <c r="AB13" s="94">
        <v>4</v>
      </c>
      <c r="AC13" s="94">
        <v>2</v>
      </c>
      <c r="AD13" s="94" t="str">
        <f t="shared" si="1"/>
        <v>処遇加算なしから処遇加算Ⅱ</v>
      </c>
      <c r="AE13" s="97">
        <f>(D$4-D$6)/D$4</f>
        <v>1</v>
      </c>
      <c r="AF13" s="97">
        <f t="shared" ref="AF13:BA13" si="11">(E$4-E$6)/E$4</f>
        <v>1</v>
      </c>
      <c r="AG13" s="97">
        <f t="shared" si="11"/>
        <v>1</v>
      </c>
      <c r="AH13" s="97">
        <f t="shared" si="11"/>
        <v>1</v>
      </c>
      <c r="AI13" s="97">
        <f t="shared" si="11"/>
        <v>1</v>
      </c>
      <c r="AJ13" s="97">
        <f t="shared" si="11"/>
        <v>1</v>
      </c>
      <c r="AK13" s="97">
        <f t="shared" si="11"/>
        <v>1</v>
      </c>
      <c r="AL13" s="97">
        <f t="shared" si="11"/>
        <v>1</v>
      </c>
      <c r="AM13" s="97">
        <f t="shared" si="11"/>
        <v>1</v>
      </c>
      <c r="AN13" s="97">
        <f t="shared" si="11"/>
        <v>1</v>
      </c>
      <c r="AO13" s="97">
        <f t="shared" si="11"/>
        <v>1</v>
      </c>
      <c r="AP13" s="97">
        <f t="shared" si="11"/>
        <v>1</v>
      </c>
      <c r="AQ13" s="97">
        <f t="shared" si="11"/>
        <v>1</v>
      </c>
      <c r="AR13" s="97">
        <f t="shared" si="11"/>
        <v>1</v>
      </c>
      <c r="AS13" s="97">
        <f t="shared" si="11"/>
        <v>1</v>
      </c>
      <c r="AT13" s="97">
        <f t="shared" si="11"/>
        <v>1</v>
      </c>
      <c r="AU13" s="97">
        <f t="shared" si="11"/>
        <v>1</v>
      </c>
      <c r="AV13" s="97">
        <f t="shared" si="11"/>
        <v>1</v>
      </c>
      <c r="AW13" s="97">
        <f t="shared" si="11"/>
        <v>1</v>
      </c>
      <c r="AX13" s="97">
        <f t="shared" si="11"/>
        <v>1</v>
      </c>
      <c r="AY13" s="97">
        <f t="shared" si="11"/>
        <v>1</v>
      </c>
      <c r="AZ13" s="97">
        <f t="shared" si="11"/>
        <v>1</v>
      </c>
      <c r="BA13" s="97">
        <f t="shared" si="11"/>
        <v>1</v>
      </c>
    </row>
    <row r="14" spans="2:53" ht="24">
      <c r="AB14" s="94">
        <v>4</v>
      </c>
      <c r="AC14" s="94">
        <v>3</v>
      </c>
      <c r="AD14" s="94" t="str">
        <f t="shared" si="1"/>
        <v>処遇加算なしから処遇加算Ⅲ</v>
      </c>
      <c r="AE14" s="97">
        <f>(D$5-D$6)/D$5</f>
        <v>1</v>
      </c>
      <c r="AF14" s="97">
        <f t="shared" ref="AF14:BA14" si="12">(E$5-E$6)/E$5</f>
        <v>1</v>
      </c>
      <c r="AG14" s="97">
        <f t="shared" si="12"/>
        <v>1</v>
      </c>
      <c r="AH14" s="97">
        <f t="shared" si="12"/>
        <v>1</v>
      </c>
      <c r="AI14" s="97">
        <f t="shared" si="12"/>
        <v>1</v>
      </c>
      <c r="AJ14" s="97">
        <f t="shared" si="12"/>
        <v>1</v>
      </c>
      <c r="AK14" s="97">
        <f t="shared" si="12"/>
        <v>1</v>
      </c>
      <c r="AL14" s="97">
        <f t="shared" si="12"/>
        <v>1</v>
      </c>
      <c r="AM14" s="97">
        <f t="shared" si="12"/>
        <v>1</v>
      </c>
      <c r="AN14" s="97">
        <f t="shared" si="12"/>
        <v>1</v>
      </c>
      <c r="AO14" s="97">
        <f t="shared" si="12"/>
        <v>1</v>
      </c>
      <c r="AP14" s="97">
        <f t="shared" si="12"/>
        <v>1</v>
      </c>
      <c r="AQ14" s="97">
        <f t="shared" si="12"/>
        <v>1</v>
      </c>
      <c r="AR14" s="97">
        <f t="shared" si="12"/>
        <v>1</v>
      </c>
      <c r="AS14" s="97">
        <f t="shared" si="12"/>
        <v>1</v>
      </c>
      <c r="AT14" s="97">
        <f t="shared" si="12"/>
        <v>1</v>
      </c>
      <c r="AU14" s="97">
        <f t="shared" si="12"/>
        <v>1</v>
      </c>
      <c r="AV14" s="97">
        <f t="shared" si="12"/>
        <v>1</v>
      </c>
      <c r="AW14" s="97">
        <f t="shared" si="12"/>
        <v>1</v>
      </c>
      <c r="AX14" s="97">
        <f t="shared" si="12"/>
        <v>1</v>
      </c>
      <c r="AY14" s="97">
        <f t="shared" si="12"/>
        <v>1</v>
      </c>
      <c r="AZ14" s="97">
        <f t="shared" si="12"/>
        <v>1</v>
      </c>
      <c r="BA14" s="97">
        <f t="shared" si="12"/>
        <v>1</v>
      </c>
    </row>
    <row r="15" spans="2:53" ht="24">
      <c r="AB15" s="94">
        <v>5</v>
      </c>
      <c r="AC15" s="94">
        <v>5</v>
      </c>
      <c r="AD15" s="94" t="str">
        <f t="shared" si="1"/>
        <v>特定加算Ⅰから特定加算Ⅰ</v>
      </c>
      <c r="AE15" s="97">
        <f>(D$7-D$7)/D$7</f>
        <v>0</v>
      </c>
      <c r="AF15" s="97">
        <f t="shared" ref="AF15:BA15" si="13">(E$7-E$7)/E$7</f>
        <v>0</v>
      </c>
      <c r="AG15" s="97">
        <f t="shared" si="13"/>
        <v>0</v>
      </c>
      <c r="AH15" s="97">
        <f t="shared" si="13"/>
        <v>0</v>
      </c>
      <c r="AI15" s="97">
        <f t="shared" si="13"/>
        <v>0</v>
      </c>
      <c r="AJ15" s="97">
        <f t="shared" si="13"/>
        <v>0</v>
      </c>
      <c r="AK15" s="97">
        <f t="shared" si="13"/>
        <v>0</v>
      </c>
      <c r="AL15" s="97">
        <f t="shared" si="13"/>
        <v>0</v>
      </c>
      <c r="AM15" s="97">
        <f t="shared" si="13"/>
        <v>0</v>
      </c>
      <c r="AN15" s="97">
        <f t="shared" si="13"/>
        <v>0</v>
      </c>
      <c r="AO15" s="97">
        <f t="shared" si="13"/>
        <v>0</v>
      </c>
      <c r="AP15" s="97">
        <f t="shared" si="13"/>
        <v>0</v>
      </c>
      <c r="AQ15" s="97">
        <f t="shared" si="13"/>
        <v>0</v>
      </c>
      <c r="AR15" s="97">
        <f t="shared" si="13"/>
        <v>0</v>
      </c>
      <c r="AS15" s="97">
        <f t="shared" si="13"/>
        <v>0</v>
      </c>
      <c r="AT15" s="97">
        <f t="shared" si="13"/>
        <v>0</v>
      </c>
      <c r="AU15" s="97">
        <f t="shared" si="13"/>
        <v>0</v>
      </c>
      <c r="AV15" s="97">
        <f t="shared" si="13"/>
        <v>0</v>
      </c>
      <c r="AW15" s="97">
        <f t="shared" si="13"/>
        <v>0</v>
      </c>
      <c r="AX15" s="97">
        <f t="shared" si="13"/>
        <v>0</v>
      </c>
      <c r="AY15" s="97">
        <f t="shared" si="13"/>
        <v>0</v>
      </c>
      <c r="AZ15" s="97">
        <f t="shared" si="13"/>
        <v>0</v>
      </c>
      <c r="BA15" s="97">
        <f t="shared" si="13"/>
        <v>0</v>
      </c>
    </row>
    <row r="16" spans="2:53" ht="24">
      <c r="AB16" s="94">
        <v>5</v>
      </c>
      <c r="AC16" s="94">
        <v>6</v>
      </c>
      <c r="AD16" s="94" t="str">
        <f t="shared" si="1"/>
        <v>特定加算Ⅰから特定加算Ⅱ</v>
      </c>
      <c r="AE16" s="97">
        <f>(D$8-D$7)/D$8</f>
        <v>-0.49999999999999994</v>
      </c>
      <c r="AF16" s="97">
        <f t="shared" ref="AF16:BA16" si="14">(E$8-E$7)/E$8</f>
        <v>-0.49999999999999994</v>
      </c>
      <c r="AG16" s="97">
        <f t="shared" si="14"/>
        <v>-0.49999999999999994</v>
      </c>
      <c r="AH16" s="97">
        <f t="shared" si="14"/>
        <v>-0.40000000000000013</v>
      </c>
      <c r="AI16" s="97">
        <f t="shared" si="14"/>
        <v>-0.2</v>
      </c>
      <c r="AJ16" s="97">
        <f t="shared" si="14"/>
        <v>-0.2</v>
      </c>
      <c r="AK16" s="97">
        <f t="shared" si="14"/>
        <v>-0.17647058823529405</v>
      </c>
      <c r="AL16" s="97">
        <f t="shared" si="14"/>
        <v>-0.49999999999999983</v>
      </c>
      <c r="AM16" s="97">
        <f t="shared" si="14"/>
        <v>-0.49999999999999983</v>
      </c>
      <c r="AN16" s="97">
        <f t="shared" si="14"/>
        <v>-0.29166666666666663</v>
      </c>
      <c r="AO16" s="97">
        <f t="shared" si="14"/>
        <v>-0.24999999999999992</v>
      </c>
      <c r="AP16" s="97">
        <f t="shared" si="14"/>
        <v>-0.24999999999999992</v>
      </c>
      <c r="AQ16" s="97">
        <f t="shared" si="14"/>
        <v>-0.34782608695652173</v>
      </c>
      <c r="AR16" s="97">
        <f t="shared" si="14"/>
        <v>-0.17391304347826086</v>
      </c>
      <c r="AS16" s="97">
        <f t="shared" si="14"/>
        <v>-0.17391304347826086</v>
      </c>
      <c r="AT16" s="97">
        <f t="shared" si="14"/>
        <v>-0.17391304347826086</v>
      </c>
      <c r="AU16" s="97">
        <f t="shared" si="14"/>
        <v>-0.23529411764705882</v>
      </c>
      <c r="AV16" s="97">
        <f t="shared" si="14"/>
        <v>-0.23529411764705882</v>
      </c>
      <c r="AW16" s="97">
        <f t="shared" si="14"/>
        <v>-0.36363636363636365</v>
      </c>
      <c r="AX16" s="97">
        <f t="shared" si="14"/>
        <v>-0.36363636363636365</v>
      </c>
      <c r="AY16" s="97">
        <f t="shared" si="14"/>
        <v>-0.36363636363636365</v>
      </c>
      <c r="AZ16" s="97">
        <f t="shared" si="14"/>
        <v>-0.49999999999999994</v>
      </c>
      <c r="BA16" s="97">
        <f t="shared" si="14"/>
        <v>-0.2</v>
      </c>
    </row>
    <row r="17" spans="28:53" ht="24">
      <c r="AB17" s="94">
        <v>5</v>
      </c>
      <c r="AC17" s="94">
        <v>7</v>
      </c>
      <c r="AD17" s="94" t="str">
        <f t="shared" si="1"/>
        <v>特定加算Ⅰから特定加算なし</v>
      </c>
      <c r="AE17" s="97">
        <f>(D$9-D$7)/D$7</f>
        <v>-1</v>
      </c>
      <c r="AF17" s="97">
        <f t="shared" ref="AF17:BA17" si="15">(E$9-E$7)/E$7</f>
        <v>-1</v>
      </c>
      <c r="AG17" s="97">
        <f t="shared" si="15"/>
        <v>-1</v>
      </c>
      <c r="AH17" s="97">
        <f t="shared" si="15"/>
        <v>-1</v>
      </c>
      <c r="AI17" s="97">
        <f t="shared" si="15"/>
        <v>-1</v>
      </c>
      <c r="AJ17" s="97">
        <f t="shared" si="15"/>
        <v>-1</v>
      </c>
      <c r="AK17" s="97">
        <f t="shared" si="15"/>
        <v>-1</v>
      </c>
      <c r="AL17" s="97">
        <f t="shared" si="15"/>
        <v>-1</v>
      </c>
      <c r="AM17" s="97">
        <f t="shared" si="15"/>
        <v>-1</v>
      </c>
      <c r="AN17" s="97">
        <f t="shared" si="15"/>
        <v>-1</v>
      </c>
      <c r="AO17" s="97">
        <f t="shared" si="15"/>
        <v>-1</v>
      </c>
      <c r="AP17" s="97">
        <f t="shared" si="15"/>
        <v>-1</v>
      </c>
      <c r="AQ17" s="97">
        <f t="shared" si="15"/>
        <v>-1</v>
      </c>
      <c r="AR17" s="97">
        <f t="shared" si="15"/>
        <v>-1</v>
      </c>
      <c r="AS17" s="97">
        <f t="shared" si="15"/>
        <v>-1</v>
      </c>
      <c r="AT17" s="97">
        <f t="shared" si="15"/>
        <v>-1</v>
      </c>
      <c r="AU17" s="97">
        <f t="shared" si="15"/>
        <v>-1</v>
      </c>
      <c r="AV17" s="97">
        <f t="shared" si="15"/>
        <v>-1</v>
      </c>
      <c r="AW17" s="97">
        <f t="shared" si="15"/>
        <v>-1</v>
      </c>
      <c r="AX17" s="97">
        <f t="shared" si="15"/>
        <v>-1</v>
      </c>
      <c r="AY17" s="97">
        <f t="shared" si="15"/>
        <v>-1</v>
      </c>
      <c r="AZ17" s="97">
        <f t="shared" si="15"/>
        <v>-1</v>
      </c>
      <c r="BA17" s="97">
        <f t="shared" si="15"/>
        <v>-1</v>
      </c>
    </row>
    <row r="18" spans="28:53" ht="24">
      <c r="AB18" s="94">
        <v>6</v>
      </c>
      <c r="AC18" s="94">
        <v>5</v>
      </c>
      <c r="AD18" s="94" t="str">
        <f t="shared" si="1"/>
        <v>特定加算Ⅱから特定加算Ⅰ</v>
      </c>
      <c r="AE18" s="97">
        <f>(D$7-D$8)/D$7</f>
        <v>0.33333333333333331</v>
      </c>
      <c r="AF18" s="97">
        <f t="shared" ref="AF18:BA18" si="16">(E$7-E$8)/E$7</f>
        <v>0.33333333333333331</v>
      </c>
      <c r="AG18" s="97">
        <f t="shared" si="16"/>
        <v>0.33333333333333331</v>
      </c>
      <c r="AH18" s="97">
        <f t="shared" si="16"/>
        <v>0.28571428571428581</v>
      </c>
      <c r="AI18" s="97">
        <f t="shared" si="16"/>
        <v>0.16666666666666666</v>
      </c>
      <c r="AJ18" s="97">
        <f t="shared" si="16"/>
        <v>0.16666666666666666</v>
      </c>
      <c r="AK18" s="97">
        <f t="shared" si="16"/>
        <v>0.14999999999999997</v>
      </c>
      <c r="AL18" s="97">
        <f t="shared" si="16"/>
        <v>0.33333333333333326</v>
      </c>
      <c r="AM18" s="97">
        <f t="shared" si="16"/>
        <v>0.33333333333333326</v>
      </c>
      <c r="AN18" s="97">
        <f t="shared" si="16"/>
        <v>0.22580645161290319</v>
      </c>
      <c r="AO18" s="97">
        <f t="shared" si="16"/>
        <v>0.19999999999999996</v>
      </c>
      <c r="AP18" s="97">
        <f t="shared" si="16"/>
        <v>0.19999999999999996</v>
      </c>
      <c r="AQ18" s="97">
        <f t="shared" si="16"/>
        <v>0.25806451612903225</v>
      </c>
      <c r="AR18" s="97">
        <f t="shared" si="16"/>
        <v>0.14814814814814814</v>
      </c>
      <c r="AS18" s="97">
        <f t="shared" si="16"/>
        <v>0.14814814814814814</v>
      </c>
      <c r="AT18" s="97">
        <f t="shared" si="16"/>
        <v>0.14814814814814814</v>
      </c>
      <c r="AU18" s="97">
        <f t="shared" si="16"/>
        <v>0.19047619047619047</v>
      </c>
      <c r="AV18" s="97">
        <f t="shared" si="16"/>
        <v>0.19047619047619047</v>
      </c>
      <c r="AW18" s="97">
        <f t="shared" si="16"/>
        <v>0.26666666666666666</v>
      </c>
      <c r="AX18" s="97">
        <f t="shared" si="16"/>
        <v>0.26666666666666666</v>
      </c>
      <c r="AY18" s="97">
        <f t="shared" si="16"/>
        <v>0.26666666666666666</v>
      </c>
      <c r="AZ18" s="97">
        <f t="shared" si="16"/>
        <v>0.33333333333333331</v>
      </c>
      <c r="BA18" s="97">
        <f t="shared" si="16"/>
        <v>0.16666666666666666</v>
      </c>
    </row>
    <row r="19" spans="28:53" ht="24">
      <c r="AB19" s="94">
        <v>6</v>
      </c>
      <c r="AC19" s="94">
        <v>6</v>
      </c>
      <c r="AD19" s="94" t="str">
        <f t="shared" si="1"/>
        <v>特定加算Ⅱから特定加算Ⅱ</v>
      </c>
      <c r="AE19" s="97">
        <f>(D$8-D$8)/D$8</f>
        <v>0</v>
      </c>
      <c r="AF19" s="97">
        <f t="shared" ref="AF19:BA19" si="17">(E$8-E$8)/E$8</f>
        <v>0</v>
      </c>
      <c r="AG19" s="97">
        <f t="shared" si="17"/>
        <v>0</v>
      </c>
      <c r="AH19" s="97">
        <f t="shared" si="17"/>
        <v>0</v>
      </c>
      <c r="AI19" s="97">
        <f t="shared" si="17"/>
        <v>0</v>
      </c>
      <c r="AJ19" s="97">
        <f t="shared" si="17"/>
        <v>0</v>
      </c>
      <c r="AK19" s="97">
        <f t="shared" si="17"/>
        <v>0</v>
      </c>
      <c r="AL19" s="97">
        <f t="shared" si="17"/>
        <v>0</v>
      </c>
      <c r="AM19" s="97">
        <f t="shared" si="17"/>
        <v>0</v>
      </c>
      <c r="AN19" s="97">
        <f t="shared" si="17"/>
        <v>0</v>
      </c>
      <c r="AO19" s="97">
        <f t="shared" si="17"/>
        <v>0</v>
      </c>
      <c r="AP19" s="97">
        <f t="shared" si="17"/>
        <v>0</v>
      </c>
      <c r="AQ19" s="97">
        <f t="shared" si="17"/>
        <v>0</v>
      </c>
      <c r="AR19" s="97">
        <f t="shared" si="17"/>
        <v>0</v>
      </c>
      <c r="AS19" s="97">
        <f t="shared" si="17"/>
        <v>0</v>
      </c>
      <c r="AT19" s="97">
        <f t="shared" si="17"/>
        <v>0</v>
      </c>
      <c r="AU19" s="97">
        <f t="shared" si="17"/>
        <v>0</v>
      </c>
      <c r="AV19" s="97">
        <f t="shared" si="17"/>
        <v>0</v>
      </c>
      <c r="AW19" s="97">
        <f t="shared" si="17"/>
        <v>0</v>
      </c>
      <c r="AX19" s="97">
        <f t="shared" si="17"/>
        <v>0</v>
      </c>
      <c r="AY19" s="97">
        <f t="shared" si="17"/>
        <v>0</v>
      </c>
      <c r="AZ19" s="97">
        <f t="shared" si="17"/>
        <v>0</v>
      </c>
      <c r="BA19" s="97">
        <f t="shared" si="17"/>
        <v>0</v>
      </c>
    </row>
    <row r="20" spans="28:53" ht="24">
      <c r="AB20" s="94">
        <v>6</v>
      </c>
      <c r="AC20" s="94">
        <v>7</v>
      </c>
      <c r="AD20" s="94" t="str">
        <f t="shared" si="1"/>
        <v>特定加算Ⅱから特定加算なし</v>
      </c>
      <c r="AE20" s="97">
        <f>(D$9-D$8)/D$8</f>
        <v>-1</v>
      </c>
      <c r="AF20" s="97">
        <f t="shared" ref="AF20:BA20" si="18">(E$9-E$8)/E$8</f>
        <v>-1</v>
      </c>
      <c r="AG20" s="97">
        <f t="shared" si="18"/>
        <v>-1</v>
      </c>
      <c r="AH20" s="97">
        <f t="shared" si="18"/>
        <v>-1</v>
      </c>
      <c r="AI20" s="97">
        <f t="shared" si="18"/>
        <v>-1</v>
      </c>
      <c r="AJ20" s="97">
        <f t="shared" si="18"/>
        <v>-1</v>
      </c>
      <c r="AK20" s="97">
        <f t="shared" si="18"/>
        <v>-1</v>
      </c>
      <c r="AL20" s="97">
        <f t="shared" si="18"/>
        <v>-1</v>
      </c>
      <c r="AM20" s="97">
        <f t="shared" si="18"/>
        <v>-1</v>
      </c>
      <c r="AN20" s="97">
        <f t="shared" si="18"/>
        <v>-1</v>
      </c>
      <c r="AO20" s="97">
        <f t="shared" si="18"/>
        <v>-1</v>
      </c>
      <c r="AP20" s="97">
        <f t="shared" si="18"/>
        <v>-1</v>
      </c>
      <c r="AQ20" s="97">
        <f t="shared" si="18"/>
        <v>-1</v>
      </c>
      <c r="AR20" s="97">
        <f t="shared" si="18"/>
        <v>-1</v>
      </c>
      <c r="AS20" s="97">
        <f t="shared" si="18"/>
        <v>-1</v>
      </c>
      <c r="AT20" s="97">
        <f t="shared" si="18"/>
        <v>-1</v>
      </c>
      <c r="AU20" s="97">
        <f t="shared" si="18"/>
        <v>-1</v>
      </c>
      <c r="AV20" s="97">
        <f t="shared" si="18"/>
        <v>-1</v>
      </c>
      <c r="AW20" s="97">
        <f t="shared" si="18"/>
        <v>-1</v>
      </c>
      <c r="AX20" s="97">
        <f t="shared" si="18"/>
        <v>-1</v>
      </c>
      <c r="AY20" s="97">
        <f t="shared" si="18"/>
        <v>-1</v>
      </c>
      <c r="AZ20" s="97">
        <f t="shared" si="18"/>
        <v>-1</v>
      </c>
      <c r="BA20" s="97">
        <f t="shared" si="18"/>
        <v>-1</v>
      </c>
    </row>
    <row r="21" spans="28:53" ht="24">
      <c r="AB21" s="94">
        <v>7</v>
      </c>
      <c r="AC21" s="94">
        <v>5</v>
      </c>
      <c r="AD21" s="94" t="str">
        <f t="shared" si="1"/>
        <v>特定加算なしから特定加算Ⅰ</v>
      </c>
      <c r="AE21" s="97">
        <f>(D$7-D$9)/D$7</f>
        <v>1</v>
      </c>
      <c r="AF21" s="97">
        <f t="shared" ref="AF21:BA21" si="19">(E$7-E$9)/E$7</f>
        <v>1</v>
      </c>
      <c r="AG21" s="97">
        <f t="shared" si="19"/>
        <v>1</v>
      </c>
      <c r="AH21" s="97">
        <f t="shared" si="19"/>
        <v>1</v>
      </c>
      <c r="AI21" s="97">
        <f t="shared" si="19"/>
        <v>1</v>
      </c>
      <c r="AJ21" s="97">
        <f t="shared" si="19"/>
        <v>1</v>
      </c>
      <c r="AK21" s="97">
        <f t="shared" si="19"/>
        <v>1</v>
      </c>
      <c r="AL21" s="97">
        <f t="shared" si="19"/>
        <v>1</v>
      </c>
      <c r="AM21" s="97">
        <f t="shared" si="19"/>
        <v>1</v>
      </c>
      <c r="AN21" s="97">
        <f t="shared" si="19"/>
        <v>1</v>
      </c>
      <c r="AO21" s="97">
        <f t="shared" si="19"/>
        <v>1</v>
      </c>
      <c r="AP21" s="97">
        <f t="shared" si="19"/>
        <v>1</v>
      </c>
      <c r="AQ21" s="97">
        <f t="shared" si="19"/>
        <v>1</v>
      </c>
      <c r="AR21" s="97">
        <f t="shared" si="19"/>
        <v>1</v>
      </c>
      <c r="AS21" s="97">
        <f t="shared" si="19"/>
        <v>1</v>
      </c>
      <c r="AT21" s="97">
        <f t="shared" si="19"/>
        <v>1</v>
      </c>
      <c r="AU21" s="97">
        <f t="shared" si="19"/>
        <v>1</v>
      </c>
      <c r="AV21" s="97">
        <f t="shared" si="19"/>
        <v>1</v>
      </c>
      <c r="AW21" s="97">
        <f t="shared" si="19"/>
        <v>1</v>
      </c>
      <c r="AX21" s="97">
        <f t="shared" si="19"/>
        <v>1</v>
      </c>
      <c r="AY21" s="97">
        <f t="shared" si="19"/>
        <v>1</v>
      </c>
      <c r="AZ21" s="97">
        <f t="shared" si="19"/>
        <v>1</v>
      </c>
      <c r="BA21" s="97">
        <f t="shared" si="19"/>
        <v>1</v>
      </c>
    </row>
    <row r="22" spans="28:53" ht="24">
      <c r="AB22" s="94">
        <v>7</v>
      </c>
      <c r="AC22" s="94">
        <v>6</v>
      </c>
      <c r="AD22" s="94" t="str">
        <f t="shared" si="1"/>
        <v>特定加算なしから特定加算Ⅱ</v>
      </c>
      <c r="AE22" s="97">
        <f>(D$8-D$9)/D$8</f>
        <v>1</v>
      </c>
      <c r="AF22" s="97">
        <f t="shared" ref="AF22:BA22" si="20">(E$8-E$9)/E$8</f>
        <v>1</v>
      </c>
      <c r="AG22" s="97">
        <f t="shared" si="20"/>
        <v>1</v>
      </c>
      <c r="AH22" s="97">
        <f t="shared" si="20"/>
        <v>1</v>
      </c>
      <c r="AI22" s="97">
        <f t="shared" si="20"/>
        <v>1</v>
      </c>
      <c r="AJ22" s="97">
        <f t="shared" si="20"/>
        <v>1</v>
      </c>
      <c r="AK22" s="97">
        <f t="shared" si="20"/>
        <v>1</v>
      </c>
      <c r="AL22" s="97">
        <f t="shared" si="20"/>
        <v>1</v>
      </c>
      <c r="AM22" s="97">
        <f t="shared" si="20"/>
        <v>1</v>
      </c>
      <c r="AN22" s="97">
        <f t="shared" si="20"/>
        <v>1</v>
      </c>
      <c r="AO22" s="97">
        <f t="shared" si="20"/>
        <v>1</v>
      </c>
      <c r="AP22" s="97">
        <f t="shared" si="20"/>
        <v>1</v>
      </c>
      <c r="AQ22" s="97">
        <f t="shared" si="20"/>
        <v>1</v>
      </c>
      <c r="AR22" s="97">
        <f t="shared" si="20"/>
        <v>1</v>
      </c>
      <c r="AS22" s="97">
        <f t="shared" si="20"/>
        <v>1</v>
      </c>
      <c r="AT22" s="97">
        <f t="shared" si="20"/>
        <v>1</v>
      </c>
      <c r="AU22" s="97">
        <f t="shared" si="20"/>
        <v>1</v>
      </c>
      <c r="AV22" s="97">
        <f t="shared" si="20"/>
        <v>1</v>
      </c>
      <c r="AW22" s="97">
        <f t="shared" si="20"/>
        <v>1</v>
      </c>
      <c r="AX22" s="97">
        <f t="shared" si="20"/>
        <v>1</v>
      </c>
      <c r="AY22" s="97">
        <f t="shared" si="20"/>
        <v>1</v>
      </c>
      <c r="AZ22" s="97">
        <f t="shared" si="20"/>
        <v>1</v>
      </c>
      <c r="BA22" s="97">
        <f t="shared" si="20"/>
        <v>1</v>
      </c>
    </row>
    <row r="23" spans="28:53" ht="24">
      <c r="AB23" s="94">
        <v>7</v>
      </c>
      <c r="AC23" s="94">
        <v>7</v>
      </c>
      <c r="AD23" s="94" t="str">
        <f t="shared" si="1"/>
        <v>特定加算なしから特定加算なし</v>
      </c>
      <c r="AE23" s="453">
        <v>0</v>
      </c>
      <c r="AF23" s="453">
        <v>0</v>
      </c>
      <c r="AG23" s="453">
        <v>0</v>
      </c>
      <c r="AH23" s="453">
        <v>0</v>
      </c>
      <c r="AI23" s="453">
        <v>0</v>
      </c>
      <c r="AJ23" s="453">
        <v>0</v>
      </c>
      <c r="AK23" s="453">
        <v>0</v>
      </c>
      <c r="AL23" s="453">
        <v>0</v>
      </c>
      <c r="AM23" s="453">
        <v>0</v>
      </c>
      <c r="AN23" s="453">
        <v>0</v>
      </c>
      <c r="AO23" s="453">
        <v>0</v>
      </c>
      <c r="AP23" s="453">
        <v>0</v>
      </c>
      <c r="AQ23" s="453">
        <v>0</v>
      </c>
      <c r="AR23" s="453">
        <v>0</v>
      </c>
      <c r="AS23" s="453">
        <v>0</v>
      </c>
      <c r="AT23" s="453">
        <v>0</v>
      </c>
      <c r="AU23" s="453">
        <v>0</v>
      </c>
      <c r="AV23" s="453">
        <v>0</v>
      </c>
      <c r="AW23" s="453">
        <v>0</v>
      </c>
      <c r="AX23" s="453">
        <v>0</v>
      </c>
      <c r="AY23" s="453">
        <v>0</v>
      </c>
      <c r="AZ23" s="453">
        <v>0</v>
      </c>
      <c r="BA23" s="453">
        <v>0</v>
      </c>
    </row>
    <row r="24" spans="28:53">
      <c r="AB24" s="94">
        <v>8</v>
      </c>
      <c r="AC24" s="94">
        <v>8</v>
      </c>
      <c r="AD24" s="94" t="str">
        <f t="shared" si="1"/>
        <v>ベア加算からベア加算</v>
      </c>
      <c r="AE24" s="97">
        <f>(D$10-D$10)/D$10</f>
        <v>0</v>
      </c>
      <c r="AF24" s="97">
        <f t="shared" ref="AF24:BA24" si="21">(E$10-E$10)/E$10</f>
        <v>0</v>
      </c>
      <c r="AG24" s="97">
        <f t="shared" si="21"/>
        <v>0</v>
      </c>
      <c r="AH24" s="97">
        <f t="shared" si="21"/>
        <v>0</v>
      </c>
      <c r="AI24" s="97">
        <f t="shared" si="21"/>
        <v>0</v>
      </c>
      <c r="AJ24" s="97">
        <f t="shared" si="21"/>
        <v>0</v>
      </c>
      <c r="AK24" s="97">
        <f t="shared" si="21"/>
        <v>0</v>
      </c>
      <c r="AL24" s="97">
        <f t="shared" si="21"/>
        <v>0</v>
      </c>
      <c r="AM24" s="97">
        <f t="shared" si="21"/>
        <v>0</v>
      </c>
      <c r="AN24" s="97">
        <f t="shared" si="21"/>
        <v>0</v>
      </c>
      <c r="AO24" s="97">
        <f t="shared" si="21"/>
        <v>0</v>
      </c>
      <c r="AP24" s="97">
        <f t="shared" si="21"/>
        <v>0</v>
      </c>
      <c r="AQ24" s="97">
        <f t="shared" si="21"/>
        <v>0</v>
      </c>
      <c r="AR24" s="97">
        <f t="shared" si="21"/>
        <v>0</v>
      </c>
      <c r="AS24" s="97">
        <f t="shared" si="21"/>
        <v>0</v>
      </c>
      <c r="AT24" s="97">
        <f t="shared" si="21"/>
        <v>0</v>
      </c>
      <c r="AU24" s="97">
        <f t="shared" si="21"/>
        <v>0</v>
      </c>
      <c r="AV24" s="97">
        <f t="shared" si="21"/>
        <v>0</v>
      </c>
      <c r="AW24" s="97">
        <f t="shared" si="21"/>
        <v>0</v>
      </c>
      <c r="AX24" s="97">
        <f t="shared" si="21"/>
        <v>0</v>
      </c>
      <c r="AY24" s="97">
        <f t="shared" si="21"/>
        <v>0</v>
      </c>
      <c r="AZ24" s="97">
        <f t="shared" si="21"/>
        <v>0</v>
      </c>
      <c r="BA24" s="97">
        <f t="shared" si="21"/>
        <v>0</v>
      </c>
    </row>
    <row r="25" spans="28:53">
      <c r="AB25" s="94">
        <v>8</v>
      </c>
      <c r="AC25" s="94">
        <v>9</v>
      </c>
      <c r="AD25" s="94" t="str">
        <f t="shared" si="1"/>
        <v>ベア加算からベア加算なし</v>
      </c>
      <c r="AE25" s="97">
        <f>(D$11-D$10)/D$10</f>
        <v>-1</v>
      </c>
      <c r="AF25" s="97">
        <f t="shared" ref="AF25:BA25" si="22">(E$11-E$10)/E$10</f>
        <v>-1</v>
      </c>
      <c r="AG25" s="97">
        <f t="shared" si="22"/>
        <v>-1</v>
      </c>
      <c r="AH25" s="97">
        <f t="shared" si="22"/>
        <v>-1</v>
      </c>
      <c r="AI25" s="97">
        <f t="shared" si="22"/>
        <v>-1</v>
      </c>
      <c r="AJ25" s="97">
        <f t="shared" si="22"/>
        <v>-1</v>
      </c>
      <c r="AK25" s="97">
        <f t="shared" si="22"/>
        <v>-1</v>
      </c>
      <c r="AL25" s="97">
        <f t="shared" si="22"/>
        <v>-1</v>
      </c>
      <c r="AM25" s="97">
        <f t="shared" si="22"/>
        <v>-1</v>
      </c>
      <c r="AN25" s="97">
        <f t="shared" si="22"/>
        <v>-1</v>
      </c>
      <c r="AO25" s="97">
        <f t="shared" si="22"/>
        <v>-1</v>
      </c>
      <c r="AP25" s="97">
        <f t="shared" si="22"/>
        <v>-1</v>
      </c>
      <c r="AQ25" s="97">
        <f t="shared" si="22"/>
        <v>-1</v>
      </c>
      <c r="AR25" s="97">
        <f t="shared" si="22"/>
        <v>-1</v>
      </c>
      <c r="AS25" s="97">
        <f t="shared" si="22"/>
        <v>-1</v>
      </c>
      <c r="AT25" s="97">
        <f t="shared" si="22"/>
        <v>-1</v>
      </c>
      <c r="AU25" s="97">
        <f t="shared" si="22"/>
        <v>-1</v>
      </c>
      <c r="AV25" s="97">
        <f t="shared" si="22"/>
        <v>-1</v>
      </c>
      <c r="AW25" s="97">
        <f t="shared" si="22"/>
        <v>-1</v>
      </c>
      <c r="AX25" s="97">
        <f t="shared" si="22"/>
        <v>-1</v>
      </c>
      <c r="AY25" s="97">
        <f t="shared" si="22"/>
        <v>-1</v>
      </c>
      <c r="AZ25" s="97">
        <f t="shared" si="22"/>
        <v>-1</v>
      </c>
      <c r="BA25" s="97">
        <f t="shared" si="22"/>
        <v>-1</v>
      </c>
    </row>
    <row r="26" spans="28:53">
      <c r="AB26" s="94">
        <v>9</v>
      </c>
      <c r="AC26" s="94">
        <v>8</v>
      </c>
      <c r="AD26" s="94" t="str">
        <f t="shared" si="1"/>
        <v>ベア加算なしからベア加算</v>
      </c>
      <c r="AE26" s="97">
        <f>(D$10-D$11)/D$10</f>
        <v>1</v>
      </c>
      <c r="AF26" s="97">
        <f t="shared" ref="AF26:BA26" si="23">(E$10-E$11)/E$10</f>
        <v>1</v>
      </c>
      <c r="AG26" s="97">
        <f t="shared" si="23"/>
        <v>1</v>
      </c>
      <c r="AH26" s="97">
        <f t="shared" si="23"/>
        <v>1</v>
      </c>
      <c r="AI26" s="97">
        <f t="shared" si="23"/>
        <v>1</v>
      </c>
      <c r="AJ26" s="97">
        <f t="shared" si="23"/>
        <v>1</v>
      </c>
      <c r="AK26" s="97">
        <f t="shared" si="23"/>
        <v>1</v>
      </c>
      <c r="AL26" s="97">
        <f t="shared" si="23"/>
        <v>1</v>
      </c>
      <c r="AM26" s="97">
        <f t="shared" si="23"/>
        <v>1</v>
      </c>
      <c r="AN26" s="97">
        <f t="shared" si="23"/>
        <v>1</v>
      </c>
      <c r="AO26" s="97">
        <f t="shared" si="23"/>
        <v>1</v>
      </c>
      <c r="AP26" s="97">
        <f t="shared" si="23"/>
        <v>1</v>
      </c>
      <c r="AQ26" s="97">
        <f t="shared" si="23"/>
        <v>1</v>
      </c>
      <c r="AR26" s="97">
        <f t="shared" si="23"/>
        <v>1</v>
      </c>
      <c r="AS26" s="97">
        <f t="shared" si="23"/>
        <v>1</v>
      </c>
      <c r="AT26" s="97">
        <f t="shared" si="23"/>
        <v>1</v>
      </c>
      <c r="AU26" s="97">
        <f t="shared" si="23"/>
        <v>1</v>
      </c>
      <c r="AV26" s="97">
        <f t="shared" si="23"/>
        <v>1</v>
      </c>
      <c r="AW26" s="97">
        <f t="shared" si="23"/>
        <v>1</v>
      </c>
      <c r="AX26" s="97">
        <f t="shared" si="23"/>
        <v>1</v>
      </c>
      <c r="AY26" s="97">
        <f t="shared" si="23"/>
        <v>1</v>
      </c>
      <c r="AZ26" s="97">
        <f t="shared" si="23"/>
        <v>1</v>
      </c>
      <c r="BA26" s="97">
        <f t="shared" si="23"/>
        <v>1</v>
      </c>
    </row>
    <row r="27" spans="28:53" ht="24">
      <c r="AB27" s="94">
        <v>9</v>
      </c>
      <c r="AC27" s="94">
        <v>9</v>
      </c>
      <c r="AD27" s="94" t="str">
        <f t="shared" si="1"/>
        <v>ベア加算なしからベア加算なし</v>
      </c>
      <c r="AE27" s="453">
        <v>0</v>
      </c>
      <c r="AF27" s="453">
        <v>0</v>
      </c>
      <c r="AG27" s="453">
        <v>0</v>
      </c>
      <c r="AH27" s="453">
        <v>0</v>
      </c>
      <c r="AI27" s="453">
        <v>0</v>
      </c>
      <c r="AJ27" s="453">
        <v>0</v>
      </c>
      <c r="AK27" s="453">
        <v>0</v>
      </c>
      <c r="AL27" s="453">
        <v>0</v>
      </c>
      <c r="AM27" s="453">
        <v>0</v>
      </c>
      <c r="AN27" s="453">
        <v>0</v>
      </c>
      <c r="AO27" s="453">
        <v>0</v>
      </c>
      <c r="AP27" s="453">
        <v>0</v>
      </c>
      <c r="AQ27" s="453">
        <v>0</v>
      </c>
      <c r="AR27" s="453">
        <v>0</v>
      </c>
      <c r="AS27" s="453">
        <v>0</v>
      </c>
      <c r="AT27" s="453">
        <v>0</v>
      </c>
      <c r="AU27" s="453">
        <v>0</v>
      </c>
      <c r="AV27" s="453">
        <v>0</v>
      </c>
      <c r="AW27" s="453">
        <v>0</v>
      </c>
      <c r="AX27" s="453">
        <v>0</v>
      </c>
      <c r="AY27" s="453">
        <v>0</v>
      </c>
      <c r="AZ27" s="453">
        <v>0</v>
      </c>
      <c r="BA27" s="453">
        <v>0</v>
      </c>
    </row>
  </sheetData>
  <sheetProtection algorithmName="SHA-512" hashValue="iTo3OE8fazPSeeCLnetzcXnqpDa3TGsJjnjkdF95Jqg/KvusOC9rJTwvVF53CYxoa6ULoB70JKfTltjtvUuXFw==" saltValue="NmvGRzyQ2Nu22zTUY4Px/w==" spinCount="100000" sheet="1" objects="1" scenarios="1"/>
  <phoneticPr fontId="8"/>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75A7-6059-4DA2-BBC4-B737BC1D036C}">
  <sheetPr codeName="Sheet8"/>
  <dimension ref="B2:DZ106"/>
  <sheetViews>
    <sheetView topLeftCell="AN1" zoomScale="115" zoomScaleNormal="115" workbookViewId="0">
      <selection activeCell="AD3" sqref="AD3"/>
    </sheetView>
  </sheetViews>
  <sheetFormatPr defaultRowHeight="13.2"/>
  <cols>
    <col min="1" max="1" width="1.88671875" customWidth="1"/>
    <col min="2" max="2" width="4.109375" customWidth="1"/>
    <col min="3" max="3" width="12.21875" customWidth="1"/>
    <col min="4" max="26" width="5.77734375" customWidth="1"/>
    <col min="28" max="28" width="2.88671875" style="93" customWidth="1"/>
    <col min="29" max="29" width="28" customWidth="1"/>
    <col min="30" max="53" width="5.77734375" customWidth="1"/>
    <col min="54" max="54" width="3.44140625" customWidth="1"/>
    <col min="55" max="55" width="10" customWidth="1"/>
    <col min="56" max="79" width="5.77734375" customWidth="1"/>
    <col min="80" max="81" width="5" customWidth="1"/>
    <col min="82" max="82" width="43.44140625" customWidth="1"/>
    <col min="83" max="105" width="6.109375" customWidth="1"/>
    <col min="107" max="107" width="43.44140625" customWidth="1"/>
    <col min="108" max="130" width="6.6640625" customWidth="1"/>
  </cols>
  <sheetData>
    <row r="2" spans="2:130" ht="81.75" customHeight="1">
      <c r="C2" s="90"/>
      <c r="D2" s="91" t="s">
        <v>51</v>
      </c>
      <c r="E2" s="91" t="s">
        <v>386</v>
      </c>
      <c r="F2" s="91" t="s">
        <v>388</v>
      </c>
      <c r="G2" s="91" t="s">
        <v>389</v>
      </c>
      <c r="H2" s="91" t="s">
        <v>53</v>
      </c>
      <c r="I2" s="91" t="s">
        <v>390</v>
      </c>
      <c r="J2" s="91" t="s">
        <v>391</v>
      </c>
      <c r="K2" s="91" t="s">
        <v>392</v>
      </c>
      <c r="L2" s="91" t="s">
        <v>393</v>
      </c>
      <c r="M2" s="91" t="s">
        <v>394</v>
      </c>
      <c r="N2" s="91" t="s">
        <v>54</v>
      </c>
      <c r="O2" s="91" t="s">
        <v>395</v>
      </c>
      <c r="P2" s="91" t="s">
        <v>396</v>
      </c>
      <c r="Q2" s="91" t="s">
        <v>57</v>
      </c>
      <c r="R2" s="91" t="s">
        <v>397</v>
      </c>
      <c r="S2" s="91" t="s">
        <v>58</v>
      </c>
      <c r="T2" s="91" t="s">
        <v>398</v>
      </c>
      <c r="U2" s="91" t="s">
        <v>399</v>
      </c>
      <c r="V2" s="91" t="s">
        <v>400</v>
      </c>
      <c r="W2" s="91" t="s">
        <v>401</v>
      </c>
      <c r="X2" s="91" t="s">
        <v>402</v>
      </c>
      <c r="Y2" s="91" t="s">
        <v>52</v>
      </c>
      <c r="Z2" s="91" t="s">
        <v>403</v>
      </c>
      <c r="AB2" s="1118" t="s">
        <v>2169</v>
      </c>
      <c r="AC2" s="1118"/>
      <c r="AD2" s="91" t="s">
        <v>51</v>
      </c>
      <c r="AE2" s="91" t="s">
        <v>386</v>
      </c>
      <c r="AF2" s="91" t="s">
        <v>388</v>
      </c>
      <c r="AG2" s="91" t="s">
        <v>389</v>
      </c>
      <c r="AH2" s="91" t="s">
        <v>53</v>
      </c>
      <c r="AI2" s="91" t="s">
        <v>390</v>
      </c>
      <c r="AJ2" s="91" t="s">
        <v>391</v>
      </c>
      <c r="AK2" s="91" t="s">
        <v>392</v>
      </c>
      <c r="AL2" s="91" t="s">
        <v>393</v>
      </c>
      <c r="AM2" s="91" t="s">
        <v>394</v>
      </c>
      <c r="AN2" s="91" t="s">
        <v>54</v>
      </c>
      <c r="AO2" s="91" t="s">
        <v>395</v>
      </c>
      <c r="AP2" s="91" t="s">
        <v>396</v>
      </c>
      <c r="AQ2" s="91" t="s">
        <v>57</v>
      </c>
      <c r="AR2" s="91" t="s">
        <v>397</v>
      </c>
      <c r="AS2" s="91" t="s">
        <v>58</v>
      </c>
      <c r="AT2" s="91" t="s">
        <v>398</v>
      </c>
      <c r="AU2" s="91" t="s">
        <v>399</v>
      </c>
      <c r="AV2" s="91" t="s">
        <v>400</v>
      </c>
      <c r="AW2" s="91" t="s">
        <v>401</v>
      </c>
      <c r="AX2" s="91" t="s">
        <v>402</v>
      </c>
      <c r="AY2" s="91" t="s">
        <v>52</v>
      </c>
      <c r="AZ2" s="91" t="s">
        <v>403</v>
      </c>
      <c r="BB2" s="1119" t="s">
        <v>2170</v>
      </c>
      <c r="BC2" s="1119"/>
      <c r="BD2" s="91" t="s">
        <v>51</v>
      </c>
      <c r="BE2" s="91" t="s">
        <v>386</v>
      </c>
      <c r="BF2" s="91" t="s">
        <v>388</v>
      </c>
      <c r="BG2" s="91" t="s">
        <v>389</v>
      </c>
      <c r="BH2" s="91" t="s">
        <v>53</v>
      </c>
      <c r="BI2" s="91" t="s">
        <v>390</v>
      </c>
      <c r="BJ2" s="91" t="s">
        <v>391</v>
      </c>
      <c r="BK2" s="91" t="s">
        <v>392</v>
      </c>
      <c r="BL2" s="91" t="s">
        <v>393</v>
      </c>
      <c r="BM2" s="91" t="s">
        <v>394</v>
      </c>
      <c r="BN2" s="91" t="s">
        <v>54</v>
      </c>
      <c r="BO2" s="91" t="s">
        <v>395</v>
      </c>
      <c r="BP2" s="91" t="s">
        <v>396</v>
      </c>
      <c r="BQ2" s="91" t="s">
        <v>57</v>
      </c>
      <c r="BR2" s="91" t="s">
        <v>397</v>
      </c>
      <c r="BS2" s="91" t="s">
        <v>58</v>
      </c>
      <c r="BT2" s="91" t="s">
        <v>398</v>
      </c>
      <c r="BU2" s="91" t="s">
        <v>399</v>
      </c>
      <c r="BV2" s="91" t="s">
        <v>400</v>
      </c>
      <c r="BW2" s="91" t="s">
        <v>401</v>
      </c>
      <c r="BX2" s="91" t="s">
        <v>402</v>
      </c>
      <c r="BY2" s="91" t="s">
        <v>52</v>
      </c>
      <c r="BZ2" s="91" t="s">
        <v>403</v>
      </c>
      <c r="CB2" s="90" t="s">
        <v>2166</v>
      </c>
      <c r="CC2" s="90" t="s">
        <v>2171</v>
      </c>
      <c r="CD2" s="90" t="s">
        <v>2172</v>
      </c>
      <c r="CE2" s="91" t="s">
        <v>51</v>
      </c>
      <c r="CF2" s="91" t="s">
        <v>386</v>
      </c>
      <c r="CG2" s="91" t="s">
        <v>388</v>
      </c>
      <c r="CH2" s="91" t="s">
        <v>389</v>
      </c>
      <c r="CI2" s="91" t="s">
        <v>53</v>
      </c>
      <c r="CJ2" s="91" t="s">
        <v>390</v>
      </c>
      <c r="CK2" s="91" t="s">
        <v>391</v>
      </c>
      <c r="CL2" s="91" t="s">
        <v>392</v>
      </c>
      <c r="CM2" s="91" t="s">
        <v>393</v>
      </c>
      <c r="CN2" s="91" t="s">
        <v>394</v>
      </c>
      <c r="CO2" s="91" t="s">
        <v>54</v>
      </c>
      <c r="CP2" s="91" t="s">
        <v>395</v>
      </c>
      <c r="CQ2" s="91" t="s">
        <v>396</v>
      </c>
      <c r="CR2" s="91" t="s">
        <v>57</v>
      </c>
      <c r="CS2" s="91" t="s">
        <v>397</v>
      </c>
      <c r="CT2" s="91" t="s">
        <v>58</v>
      </c>
      <c r="CU2" s="91" t="s">
        <v>398</v>
      </c>
      <c r="CV2" s="91" t="s">
        <v>399</v>
      </c>
      <c r="CW2" s="91" t="s">
        <v>400</v>
      </c>
      <c r="CX2" s="91" t="s">
        <v>401</v>
      </c>
      <c r="CY2" s="91" t="s">
        <v>402</v>
      </c>
      <c r="CZ2" s="91" t="s">
        <v>52</v>
      </c>
      <c r="DA2" s="91" t="s">
        <v>403</v>
      </c>
      <c r="DC2" s="90" t="s">
        <v>2172</v>
      </c>
      <c r="DD2" s="91" t="s">
        <v>51</v>
      </c>
      <c r="DE2" s="91" t="s">
        <v>386</v>
      </c>
      <c r="DF2" s="91" t="s">
        <v>388</v>
      </c>
      <c r="DG2" s="91" t="s">
        <v>389</v>
      </c>
      <c r="DH2" s="91" t="s">
        <v>53</v>
      </c>
      <c r="DI2" s="91" t="s">
        <v>390</v>
      </c>
      <c r="DJ2" s="91" t="s">
        <v>391</v>
      </c>
      <c r="DK2" s="91" t="s">
        <v>392</v>
      </c>
      <c r="DL2" s="91" t="s">
        <v>393</v>
      </c>
      <c r="DM2" s="91" t="s">
        <v>394</v>
      </c>
      <c r="DN2" s="91" t="s">
        <v>54</v>
      </c>
      <c r="DO2" s="91" t="s">
        <v>395</v>
      </c>
      <c r="DP2" s="91" t="s">
        <v>396</v>
      </c>
      <c r="DQ2" s="91" t="s">
        <v>57</v>
      </c>
      <c r="DR2" s="91" t="s">
        <v>397</v>
      </c>
      <c r="DS2" s="91" t="s">
        <v>58</v>
      </c>
      <c r="DT2" s="91" t="s">
        <v>398</v>
      </c>
      <c r="DU2" s="91" t="s">
        <v>399</v>
      </c>
      <c r="DV2" s="91" t="s">
        <v>400</v>
      </c>
      <c r="DW2" s="91" t="s">
        <v>401</v>
      </c>
      <c r="DX2" s="91" t="s">
        <v>402</v>
      </c>
      <c r="DY2" s="91" t="s">
        <v>52</v>
      </c>
      <c r="DZ2" s="91" t="s">
        <v>403</v>
      </c>
    </row>
    <row r="3" spans="2:130">
      <c r="B3" s="96">
        <v>1</v>
      </c>
      <c r="C3" s="90" t="s">
        <v>315</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2" t="s">
        <v>2173</v>
      </c>
      <c r="AD3" s="31">
        <f>D3+D7+D10</f>
        <v>0.224</v>
      </c>
      <c r="AE3" s="31">
        <f t="shared" ref="AE3:AZ3" si="0">E3+E7+E10</f>
        <v>0.224</v>
      </c>
      <c r="AF3" s="31">
        <f t="shared" si="0"/>
        <v>0.224</v>
      </c>
      <c r="AG3" s="31">
        <f t="shared" si="0"/>
        <v>0.09</v>
      </c>
      <c r="AH3" s="31">
        <f t="shared" si="0"/>
        <v>8.199999999999999E-2</v>
      </c>
      <c r="AI3" s="31">
        <f t="shared" si="0"/>
        <v>8.199999999999999E-2</v>
      </c>
      <c r="AJ3" s="31">
        <f t="shared" si="0"/>
        <v>7.6999999999999999E-2</v>
      </c>
      <c r="AK3" s="31">
        <f t="shared" si="0"/>
        <v>0.115</v>
      </c>
      <c r="AL3" s="31">
        <f t="shared" si="0"/>
        <v>0.115</v>
      </c>
      <c r="AM3" s="31">
        <f t="shared" si="0"/>
        <v>0.158</v>
      </c>
      <c r="AN3" s="31">
        <f t="shared" si="0"/>
        <v>0.13400000000000001</v>
      </c>
      <c r="AO3" s="31">
        <f t="shared" si="0"/>
        <v>0.13400000000000001</v>
      </c>
      <c r="AP3" s="31">
        <f t="shared" si="0"/>
        <v>0.16500000000000001</v>
      </c>
      <c r="AQ3" s="31">
        <f t="shared" si="0"/>
        <v>0.126</v>
      </c>
      <c r="AR3" s="31">
        <f t="shared" si="0"/>
        <v>0.126</v>
      </c>
      <c r="AS3" s="31">
        <f t="shared" si="0"/>
        <v>0.126</v>
      </c>
      <c r="AT3" s="31">
        <f t="shared" si="0"/>
        <v>6.8000000000000005E-2</v>
      </c>
      <c r="AU3" s="31">
        <f t="shared" si="0"/>
        <v>6.8000000000000005E-2</v>
      </c>
      <c r="AV3" s="31">
        <f t="shared" si="0"/>
        <v>4.5999999999999992E-2</v>
      </c>
      <c r="AW3" s="31">
        <f t="shared" si="0"/>
        <v>4.5999999999999992E-2</v>
      </c>
      <c r="AX3" s="31">
        <f t="shared" si="0"/>
        <v>4.5999999999999992E-2</v>
      </c>
      <c r="AY3" s="31">
        <f t="shared" si="0"/>
        <v>0.224</v>
      </c>
      <c r="AZ3" s="31">
        <f t="shared" si="0"/>
        <v>8.199999999999999E-2</v>
      </c>
      <c r="BB3" s="94">
        <v>1</v>
      </c>
      <c r="BC3" s="92" t="s">
        <v>348</v>
      </c>
      <c r="BD3" s="31">
        <v>0.245</v>
      </c>
      <c r="BE3" s="31">
        <v>0.245</v>
      </c>
      <c r="BF3" s="31">
        <v>0.245</v>
      </c>
      <c r="BG3" s="31">
        <v>9.9999999999999992E-2</v>
      </c>
      <c r="BH3" s="31">
        <v>9.1999999999999985E-2</v>
      </c>
      <c r="BI3" s="31">
        <v>9.1999999999999985E-2</v>
      </c>
      <c r="BJ3" s="31">
        <v>8.5999999999999993E-2</v>
      </c>
      <c r="BK3" s="31">
        <v>0.128</v>
      </c>
      <c r="BL3" s="31">
        <v>0.128</v>
      </c>
      <c r="BM3" s="31">
        <v>0.18099999999999999</v>
      </c>
      <c r="BN3" s="31">
        <v>0.14900000000000002</v>
      </c>
      <c r="BO3" s="31">
        <v>0.14900000000000002</v>
      </c>
      <c r="BP3" s="31">
        <v>0.186</v>
      </c>
      <c r="BQ3" s="31">
        <v>0.14000000000000001</v>
      </c>
      <c r="BR3" s="31">
        <v>0.14000000000000001</v>
      </c>
      <c r="BS3" s="31">
        <v>0.14000000000000001</v>
      </c>
      <c r="BT3" s="31">
        <v>7.5000000000000011E-2</v>
      </c>
      <c r="BU3" s="31">
        <v>7.5000000000000011E-2</v>
      </c>
      <c r="BV3" s="31">
        <v>5.099999999999999E-2</v>
      </c>
      <c r="BW3" s="31">
        <v>5.099999999999999E-2</v>
      </c>
      <c r="BX3" s="31">
        <v>5.099999999999999E-2</v>
      </c>
      <c r="BY3" s="31">
        <v>0.245</v>
      </c>
      <c r="BZ3" s="31">
        <v>9.1999999999999985E-2</v>
      </c>
      <c r="CB3" s="94">
        <v>1</v>
      </c>
      <c r="CC3" s="94">
        <v>1</v>
      </c>
      <c r="CD3" s="94" t="str">
        <f t="shared" ref="CD3:CD34" si="1">VLOOKUP(CB3,$AB$3:$AC$21,2)&amp;"から"&amp;VLOOKUP(CC3,$BB$3:$BC$20,2)</f>
        <v>処遇加算Ⅰ特定加算Ⅰベア加算から新加算Ⅰ</v>
      </c>
      <c r="CE3" s="97">
        <f t="shared" ref="CE3:CN6" si="2">BD3-AD$3</f>
        <v>2.0999999999999991E-2</v>
      </c>
      <c r="CF3" s="97">
        <f t="shared" si="2"/>
        <v>2.0999999999999991E-2</v>
      </c>
      <c r="CG3" s="97">
        <f t="shared" si="2"/>
        <v>2.0999999999999991E-2</v>
      </c>
      <c r="CH3" s="97">
        <f t="shared" si="2"/>
        <v>9.999999999999995E-3</v>
      </c>
      <c r="CI3" s="97">
        <f t="shared" si="2"/>
        <v>9.999999999999995E-3</v>
      </c>
      <c r="CJ3" s="97">
        <f t="shared" si="2"/>
        <v>9.999999999999995E-3</v>
      </c>
      <c r="CK3" s="97">
        <f t="shared" si="2"/>
        <v>8.9999999999999941E-3</v>
      </c>
      <c r="CL3" s="97">
        <f t="shared" si="2"/>
        <v>1.2999999999999998E-2</v>
      </c>
      <c r="CM3" s="97">
        <f t="shared" si="2"/>
        <v>1.2999999999999998E-2</v>
      </c>
      <c r="CN3" s="97">
        <f t="shared" si="2"/>
        <v>2.2999999999999993E-2</v>
      </c>
      <c r="CO3" s="97">
        <f t="shared" ref="CO3:CX6" si="3">BN3-AN$3</f>
        <v>1.5000000000000013E-2</v>
      </c>
      <c r="CP3" s="97">
        <f t="shared" si="3"/>
        <v>1.5000000000000013E-2</v>
      </c>
      <c r="CQ3" s="97">
        <f t="shared" si="3"/>
        <v>2.0999999999999991E-2</v>
      </c>
      <c r="CR3" s="97">
        <f t="shared" si="3"/>
        <v>1.4000000000000012E-2</v>
      </c>
      <c r="CS3" s="97">
        <f t="shared" si="3"/>
        <v>1.4000000000000012E-2</v>
      </c>
      <c r="CT3" s="97">
        <f t="shared" si="3"/>
        <v>1.4000000000000012E-2</v>
      </c>
      <c r="CU3" s="97">
        <f t="shared" si="3"/>
        <v>7.0000000000000062E-3</v>
      </c>
      <c r="CV3" s="97">
        <f t="shared" si="3"/>
        <v>7.0000000000000062E-3</v>
      </c>
      <c r="CW3" s="97">
        <f t="shared" si="3"/>
        <v>4.9999999999999975E-3</v>
      </c>
      <c r="CX3" s="97">
        <f t="shared" si="3"/>
        <v>4.9999999999999975E-3</v>
      </c>
      <c r="CY3" s="97">
        <f t="shared" ref="CY3:DA6" si="4">BX3-AX$3</f>
        <v>4.9999999999999975E-3</v>
      </c>
      <c r="CZ3" s="97">
        <f t="shared" si="4"/>
        <v>2.0999999999999991E-2</v>
      </c>
      <c r="DA3" s="97">
        <f t="shared" si="4"/>
        <v>9.999999999999995E-3</v>
      </c>
      <c r="DC3" s="94" t="s">
        <v>2174</v>
      </c>
      <c r="DD3" s="97">
        <f>CE3/BD3</f>
        <v>8.5714285714285673E-2</v>
      </c>
      <c r="DE3" s="97">
        <f t="shared" ref="DE3:DZ6" si="5">CF3/BE3</f>
        <v>8.5714285714285673E-2</v>
      </c>
      <c r="DF3" s="97">
        <f t="shared" si="5"/>
        <v>8.5714285714285673E-2</v>
      </c>
      <c r="DG3" s="97">
        <f t="shared" si="5"/>
        <v>9.9999999999999964E-2</v>
      </c>
      <c r="DH3" s="97">
        <f t="shared" si="5"/>
        <v>0.10869565217391301</v>
      </c>
      <c r="DI3" s="97">
        <f t="shared" si="5"/>
        <v>0.10869565217391301</v>
      </c>
      <c r="DJ3" s="97">
        <f t="shared" si="5"/>
        <v>0.10465116279069761</v>
      </c>
      <c r="DK3" s="97">
        <f t="shared" si="5"/>
        <v>0.10156249999999999</v>
      </c>
      <c r="DL3" s="97">
        <f t="shared" si="5"/>
        <v>0.10156249999999999</v>
      </c>
      <c r="DM3" s="97">
        <f t="shared" si="5"/>
        <v>0.12707182320441984</v>
      </c>
      <c r="DN3" s="97">
        <f t="shared" si="5"/>
        <v>0.10067114093959739</v>
      </c>
      <c r="DO3" s="97">
        <f t="shared" si="5"/>
        <v>0.10067114093959739</v>
      </c>
      <c r="DP3" s="97">
        <f t="shared" si="5"/>
        <v>0.11290322580645157</v>
      </c>
      <c r="DQ3" s="97">
        <f t="shared" si="5"/>
        <v>0.10000000000000007</v>
      </c>
      <c r="DR3" s="97">
        <f t="shared" si="5"/>
        <v>0.10000000000000007</v>
      </c>
      <c r="DS3" s="97">
        <f t="shared" si="5"/>
        <v>0.10000000000000007</v>
      </c>
      <c r="DT3" s="97">
        <f t="shared" si="5"/>
        <v>9.3333333333333407E-2</v>
      </c>
      <c r="DU3" s="97">
        <f t="shared" si="5"/>
        <v>9.3333333333333407E-2</v>
      </c>
      <c r="DV3" s="97">
        <f t="shared" si="5"/>
        <v>9.8039215686274481E-2</v>
      </c>
      <c r="DW3" s="97">
        <f t="shared" si="5"/>
        <v>9.8039215686274481E-2</v>
      </c>
      <c r="DX3" s="97">
        <f t="shared" si="5"/>
        <v>9.8039215686274481E-2</v>
      </c>
      <c r="DY3" s="97">
        <f t="shared" si="5"/>
        <v>8.5714285714285673E-2</v>
      </c>
      <c r="DZ3" s="97">
        <f t="shared" si="5"/>
        <v>0.10869565217391301</v>
      </c>
    </row>
    <row r="4" spans="2:130">
      <c r="B4" s="96">
        <v>2</v>
      </c>
      <c r="C4" s="90" t="s">
        <v>312</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2</v>
      </c>
      <c r="AC4" s="92" t="s">
        <v>2175</v>
      </c>
      <c r="AD4" s="31">
        <f>D3+D7+D11</f>
        <v>0.2</v>
      </c>
      <c r="AE4" s="31">
        <f t="shared" ref="AE4:AZ4" si="6">E3+E7+E11</f>
        <v>0.2</v>
      </c>
      <c r="AF4" s="31">
        <f t="shared" si="6"/>
        <v>0.2</v>
      </c>
      <c r="AG4" s="31">
        <f t="shared" si="6"/>
        <v>7.9000000000000001E-2</v>
      </c>
      <c r="AH4" s="31">
        <f t="shared" si="6"/>
        <v>7.0999999999999994E-2</v>
      </c>
      <c r="AI4" s="31">
        <f t="shared" si="6"/>
        <v>7.0999999999999994E-2</v>
      </c>
      <c r="AJ4" s="31">
        <f t="shared" si="6"/>
        <v>6.7000000000000004E-2</v>
      </c>
      <c r="AK4" s="31">
        <f t="shared" si="6"/>
        <v>0.1</v>
      </c>
      <c r="AL4" s="31">
        <f t="shared" si="6"/>
        <v>0.1</v>
      </c>
      <c r="AM4" s="31">
        <f t="shared" si="6"/>
        <v>0.13500000000000001</v>
      </c>
      <c r="AN4" s="31">
        <f t="shared" si="6"/>
        <v>0.11699999999999999</v>
      </c>
      <c r="AO4" s="31">
        <f t="shared" si="6"/>
        <v>0.11699999999999999</v>
      </c>
      <c r="AP4" s="31">
        <f t="shared" si="6"/>
        <v>0.14200000000000002</v>
      </c>
      <c r="AQ4" s="31">
        <f t="shared" si="6"/>
        <v>0.11</v>
      </c>
      <c r="AR4" s="31">
        <f t="shared" si="6"/>
        <v>0.11</v>
      </c>
      <c r="AS4" s="31">
        <f t="shared" si="6"/>
        <v>0.11</v>
      </c>
      <c r="AT4" s="31">
        <f t="shared" si="6"/>
        <v>0.06</v>
      </c>
      <c r="AU4" s="31">
        <f t="shared" si="6"/>
        <v>0.06</v>
      </c>
      <c r="AV4" s="31">
        <f t="shared" si="6"/>
        <v>4.0999999999999995E-2</v>
      </c>
      <c r="AW4" s="31">
        <f t="shared" si="6"/>
        <v>4.0999999999999995E-2</v>
      </c>
      <c r="AX4" s="31">
        <f t="shared" si="6"/>
        <v>4.0999999999999995E-2</v>
      </c>
      <c r="AY4" s="31">
        <f t="shared" si="6"/>
        <v>0.2</v>
      </c>
      <c r="AZ4" s="31">
        <f t="shared" si="6"/>
        <v>7.0999999999999994E-2</v>
      </c>
      <c r="BB4" s="94">
        <v>2</v>
      </c>
      <c r="BC4" s="92" t="s">
        <v>353</v>
      </c>
      <c r="BD4" s="31">
        <v>0.224</v>
      </c>
      <c r="BE4" s="31">
        <v>0.224</v>
      </c>
      <c r="BF4" s="31">
        <v>0.224</v>
      </c>
      <c r="BG4" s="31">
        <v>9.4E-2</v>
      </c>
      <c r="BH4" s="31">
        <v>8.9999999999999983E-2</v>
      </c>
      <c r="BI4" s="31">
        <v>8.9999999999999983E-2</v>
      </c>
      <c r="BJ4" s="31">
        <v>8.299999999999999E-2</v>
      </c>
      <c r="BK4" s="31">
        <v>0.122</v>
      </c>
      <c r="BL4" s="31">
        <v>0.122</v>
      </c>
      <c r="BM4" s="31">
        <v>0.17399999999999999</v>
      </c>
      <c r="BN4" s="31">
        <v>0.14600000000000002</v>
      </c>
      <c r="BO4" s="31">
        <v>0.14600000000000002</v>
      </c>
      <c r="BP4" s="31">
        <v>0.17799999999999999</v>
      </c>
      <c r="BQ4" s="31">
        <v>0.13600000000000001</v>
      </c>
      <c r="BR4" s="31">
        <v>0.13600000000000001</v>
      </c>
      <c r="BS4" s="31">
        <v>0.13600000000000001</v>
      </c>
      <c r="BT4" s="31">
        <v>7.1000000000000008E-2</v>
      </c>
      <c r="BU4" s="31">
        <v>7.1000000000000008E-2</v>
      </c>
      <c r="BV4" s="31">
        <v>4.6999999999999993E-2</v>
      </c>
      <c r="BW4" s="31">
        <v>4.6999999999999993E-2</v>
      </c>
      <c r="BX4" s="31">
        <v>4.6999999999999993E-2</v>
      </c>
      <c r="BY4" s="31">
        <v>0.224</v>
      </c>
      <c r="BZ4" s="31">
        <v>8.9999999999999983E-2</v>
      </c>
      <c r="CB4" s="94">
        <v>1</v>
      </c>
      <c r="CC4" s="94">
        <v>2</v>
      </c>
      <c r="CD4" s="94" t="str">
        <f t="shared" si="1"/>
        <v>処遇加算Ⅰ特定加算Ⅰベア加算から新加算Ⅱ</v>
      </c>
      <c r="CE4" s="97">
        <f t="shared" si="2"/>
        <v>0</v>
      </c>
      <c r="CF4" s="97">
        <f t="shared" si="2"/>
        <v>0</v>
      </c>
      <c r="CG4" s="97">
        <f t="shared" si="2"/>
        <v>0</v>
      </c>
      <c r="CH4" s="97">
        <f t="shared" si="2"/>
        <v>4.0000000000000036E-3</v>
      </c>
      <c r="CI4" s="97">
        <f t="shared" si="2"/>
        <v>7.9999999999999932E-3</v>
      </c>
      <c r="CJ4" s="97">
        <f t="shared" si="2"/>
        <v>7.9999999999999932E-3</v>
      </c>
      <c r="CK4" s="97">
        <f t="shared" si="2"/>
        <v>5.9999999999999915E-3</v>
      </c>
      <c r="CL4" s="97">
        <f t="shared" si="2"/>
        <v>6.9999999999999923E-3</v>
      </c>
      <c r="CM4" s="97">
        <f t="shared" si="2"/>
        <v>6.9999999999999923E-3</v>
      </c>
      <c r="CN4" s="97">
        <f t="shared" si="2"/>
        <v>1.5999999999999986E-2</v>
      </c>
      <c r="CO4" s="97">
        <f t="shared" si="3"/>
        <v>1.2000000000000011E-2</v>
      </c>
      <c r="CP4" s="97">
        <f t="shared" si="3"/>
        <v>1.2000000000000011E-2</v>
      </c>
      <c r="CQ4" s="97">
        <f t="shared" si="3"/>
        <v>1.2999999999999984E-2</v>
      </c>
      <c r="CR4" s="97">
        <f t="shared" si="3"/>
        <v>1.0000000000000009E-2</v>
      </c>
      <c r="CS4" s="97">
        <f t="shared" si="3"/>
        <v>1.0000000000000009E-2</v>
      </c>
      <c r="CT4" s="97">
        <f t="shared" si="3"/>
        <v>1.0000000000000009E-2</v>
      </c>
      <c r="CU4" s="97">
        <f t="shared" si="3"/>
        <v>3.0000000000000027E-3</v>
      </c>
      <c r="CV4" s="97">
        <f t="shared" si="3"/>
        <v>3.0000000000000027E-3</v>
      </c>
      <c r="CW4" s="97">
        <f t="shared" si="3"/>
        <v>1.0000000000000009E-3</v>
      </c>
      <c r="CX4" s="97">
        <f t="shared" si="3"/>
        <v>1.0000000000000009E-3</v>
      </c>
      <c r="CY4" s="97">
        <f t="shared" si="4"/>
        <v>1.0000000000000009E-3</v>
      </c>
      <c r="CZ4" s="97">
        <f t="shared" si="4"/>
        <v>0</v>
      </c>
      <c r="DA4" s="97">
        <f t="shared" si="4"/>
        <v>7.9999999999999932E-3</v>
      </c>
      <c r="DC4" s="94" t="s">
        <v>2176</v>
      </c>
      <c r="DD4" s="97">
        <f t="shared" ref="DD4:DD6" si="7">CE4/BD4</f>
        <v>0</v>
      </c>
      <c r="DE4" s="97">
        <f t="shared" si="5"/>
        <v>0</v>
      </c>
      <c r="DF4" s="97">
        <f t="shared" si="5"/>
        <v>0</v>
      </c>
      <c r="DG4" s="97">
        <f t="shared" si="5"/>
        <v>4.2553191489361743E-2</v>
      </c>
      <c r="DH4" s="97">
        <f t="shared" si="5"/>
        <v>8.8888888888888837E-2</v>
      </c>
      <c r="DI4" s="97">
        <f t="shared" si="5"/>
        <v>8.8888888888888837E-2</v>
      </c>
      <c r="DJ4" s="97">
        <f t="shared" si="5"/>
        <v>7.2289156626505924E-2</v>
      </c>
      <c r="DK4" s="97">
        <f t="shared" si="5"/>
        <v>5.7377049180327808E-2</v>
      </c>
      <c r="DL4" s="97">
        <f t="shared" si="5"/>
        <v>5.7377049180327808E-2</v>
      </c>
      <c r="DM4" s="97">
        <f t="shared" si="5"/>
        <v>9.1954022988505676E-2</v>
      </c>
      <c r="DN4" s="97">
        <f t="shared" si="5"/>
        <v>8.2191780821917873E-2</v>
      </c>
      <c r="DO4" s="97">
        <f t="shared" si="5"/>
        <v>8.2191780821917873E-2</v>
      </c>
      <c r="DP4" s="97">
        <f t="shared" si="5"/>
        <v>7.3033707865168454E-2</v>
      </c>
      <c r="DQ4" s="97">
        <f t="shared" si="5"/>
        <v>7.352941176470594E-2</v>
      </c>
      <c r="DR4" s="97">
        <f t="shared" si="5"/>
        <v>7.352941176470594E-2</v>
      </c>
      <c r="DS4" s="97">
        <f t="shared" si="5"/>
        <v>7.352941176470594E-2</v>
      </c>
      <c r="DT4" s="97">
        <f t="shared" si="5"/>
        <v>4.2253521126760597E-2</v>
      </c>
      <c r="DU4" s="97">
        <f t="shared" si="5"/>
        <v>4.2253521126760597E-2</v>
      </c>
      <c r="DV4" s="97">
        <f t="shared" si="5"/>
        <v>2.1276595744680871E-2</v>
      </c>
      <c r="DW4" s="97">
        <f t="shared" si="5"/>
        <v>2.1276595744680871E-2</v>
      </c>
      <c r="DX4" s="97">
        <f t="shared" si="5"/>
        <v>2.1276595744680871E-2</v>
      </c>
      <c r="DY4" s="97">
        <f t="shared" si="5"/>
        <v>0</v>
      </c>
      <c r="DZ4" s="97">
        <f t="shared" si="5"/>
        <v>8.8888888888888837E-2</v>
      </c>
    </row>
    <row r="5" spans="2:130">
      <c r="B5" s="96">
        <v>3</v>
      </c>
      <c r="C5" s="90" t="s">
        <v>320</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3</v>
      </c>
      <c r="AC5" s="92" t="s">
        <v>2177</v>
      </c>
      <c r="AD5" s="31">
        <f>D3+D8+D10</f>
        <v>0.20300000000000001</v>
      </c>
      <c r="AE5" s="31">
        <f t="shared" ref="AE5:AZ5" si="8">E3+E8+E10</f>
        <v>0.20300000000000001</v>
      </c>
      <c r="AF5" s="31">
        <f t="shared" si="8"/>
        <v>0.20300000000000001</v>
      </c>
      <c r="AG5" s="31">
        <f t="shared" si="8"/>
        <v>8.4000000000000005E-2</v>
      </c>
      <c r="AH5" s="31">
        <f t="shared" si="8"/>
        <v>7.9999999999999988E-2</v>
      </c>
      <c r="AI5" s="31">
        <f t="shared" si="8"/>
        <v>7.9999999999999988E-2</v>
      </c>
      <c r="AJ5" s="31">
        <f t="shared" si="8"/>
        <v>7.3999999999999996E-2</v>
      </c>
      <c r="AK5" s="31">
        <f t="shared" si="8"/>
        <v>0.109</v>
      </c>
      <c r="AL5" s="31">
        <f t="shared" si="8"/>
        <v>0.109</v>
      </c>
      <c r="AM5" s="31">
        <f t="shared" si="8"/>
        <v>0.151</v>
      </c>
      <c r="AN5" s="31">
        <f t="shared" si="8"/>
        <v>0.13100000000000001</v>
      </c>
      <c r="AO5" s="31">
        <f t="shared" si="8"/>
        <v>0.13100000000000001</v>
      </c>
      <c r="AP5" s="31">
        <f t="shared" si="8"/>
        <v>0.157</v>
      </c>
      <c r="AQ5" s="31">
        <f t="shared" si="8"/>
        <v>0.12200000000000001</v>
      </c>
      <c r="AR5" s="31">
        <f t="shared" si="8"/>
        <v>0.12200000000000001</v>
      </c>
      <c r="AS5" s="31">
        <f t="shared" si="8"/>
        <v>0.12200000000000001</v>
      </c>
      <c r="AT5" s="31">
        <f t="shared" si="8"/>
        <v>6.4000000000000001E-2</v>
      </c>
      <c r="AU5" s="31">
        <f t="shared" si="8"/>
        <v>6.4000000000000001E-2</v>
      </c>
      <c r="AV5" s="31">
        <f t="shared" si="8"/>
        <v>4.1999999999999996E-2</v>
      </c>
      <c r="AW5" s="31">
        <f t="shared" si="8"/>
        <v>4.1999999999999996E-2</v>
      </c>
      <c r="AX5" s="31">
        <f t="shared" si="8"/>
        <v>4.1999999999999996E-2</v>
      </c>
      <c r="AY5" s="31">
        <f t="shared" si="8"/>
        <v>0.20300000000000001</v>
      </c>
      <c r="AZ5" s="31">
        <f t="shared" si="8"/>
        <v>7.9999999999999988E-2</v>
      </c>
      <c r="BB5" s="94">
        <v>3</v>
      </c>
      <c r="BC5" s="92" t="s">
        <v>371</v>
      </c>
      <c r="BD5" s="31">
        <v>0.182</v>
      </c>
      <c r="BE5" s="31">
        <v>0.182</v>
      </c>
      <c r="BF5" s="31">
        <v>0.182</v>
      </c>
      <c r="BG5" s="31">
        <v>7.9000000000000001E-2</v>
      </c>
      <c r="BH5" s="31">
        <v>7.9999999999999988E-2</v>
      </c>
      <c r="BI5" s="31">
        <v>7.9999999999999988E-2</v>
      </c>
      <c r="BJ5" s="31">
        <v>6.6000000000000003E-2</v>
      </c>
      <c r="BK5" s="31">
        <v>0.11</v>
      </c>
      <c r="BL5" s="31">
        <v>0.11</v>
      </c>
      <c r="BM5" s="31">
        <v>0.15</v>
      </c>
      <c r="BN5" s="31">
        <v>0.13400000000000001</v>
      </c>
      <c r="BO5" s="31">
        <v>0.13400000000000001</v>
      </c>
      <c r="BP5" s="31">
        <v>0.155</v>
      </c>
      <c r="BQ5" s="31">
        <v>0.113</v>
      </c>
      <c r="BR5" s="31">
        <v>0.113</v>
      </c>
      <c r="BS5" s="31">
        <v>0.113</v>
      </c>
      <c r="BT5" s="31">
        <v>5.3999999999999999E-2</v>
      </c>
      <c r="BU5" s="31">
        <v>5.3999999999999999E-2</v>
      </c>
      <c r="BV5" s="31">
        <v>3.5999999999999997E-2</v>
      </c>
      <c r="BW5" s="31">
        <v>3.5999999999999997E-2</v>
      </c>
      <c r="BX5" s="31">
        <v>3.5999999999999997E-2</v>
      </c>
      <c r="BY5" s="31">
        <v>0.182</v>
      </c>
      <c r="BZ5" s="31">
        <v>7.9999999999999988E-2</v>
      </c>
      <c r="CB5" s="94">
        <v>1</v>
      </c>
      <c r="CC5" s="94">
        <v>3</v>
      </c>
      <c r="CD5" s="94" t="str">
        <f t="shared" si="1"/>
        <v>処遇加算Ⅰ特定加算Ⅰベア加算から新加算Ⅲ</v>
      </c>
      <c r="CE5" s="97">
        <f t="shared" si="2"/>
        <v>-4.200000000000001E-2</v>
      </c>
      <c r="CF5" s="97">
        <f t="shared" si="2"/>
        <v>-4.200000000000001E-2</v>
      </c>
      <c r="CG5" s="97">
        <f t="shared" si="2"/>
        <v>-4.200000000000001E-2</v>
      </c>
      <c r="CH5" s="97">
        <f t="shared" si="2"/>
        <v>-1.0999999999999996E-2</v>
      </c>
      <c r="CI5" s="97">
        <f t="shared" si="2"/>
        <v>-2.0000000000000018E-3</v>
      </c>
      <c r="CJ5" s="97">
        <f t="shared" si="2"/>
        <v>-2.0000000000000018E-3</v>
      </c>
      <c r="CK5" s="97">
        <f t="shared" si="2"/>
        <v>-1.0999999999999996E-2</v>
      </c>
      <c r="CL5" s="97">
        <f t="shared" si="2"/>
        <v>-5.0000000000000044E-3</v>
      </c>
      <c r="CM5" s="97">
        <f t="shared" si="2"/>
        <v>-5.0000000000000044E-3</v>
      </c>
      <c r="CN5" s="97">
        <f t="shared" si="2"/>
        <v>-8.0000000000000071E-3</v>
      </c>
      <c r="CO5" s="97">
        <f t="shared" si="3"/>
        <v>0</v>
      </c>
      <c r="CP5" s="97">
        <f t="shared" si="3"/>
        <v>0</v>
      </c>
      <c r="CQ5" s="97">
        <f t="shared" si="3"/>
        <v>-1.0000000000000009E-2</v>
      </c>
      <c r="CR5" s="97">
        <f t="shared" si="3"/>
        <v>-1.2999999999999998E-2</v>
      </c>
      <c r="CS5" s="97">
        <f t="shared" si="3"/>
        <v>-1.2999999999999998E-2</v>
      </c>
      <c r="CT5" s="97">
        <f t="shared" si="3"/>
        <v>-1.2999999999999998E-2</v>
      </c>
      <c r="CU5" s="97">
        <f t="shared" si="3"/>
        <v>-1.4000000000000005E-2</v>
      </c>
      <c r="CV5" s="97">
        <f t="shared" si="3"/>
        <v>-1.4000000000000005E-2</v>
      </c>
      <c r="CW5" s="97">
        <f t="shared" si="3"/>
        <v>-9.999999999999995E-3</v>
      </c>
      <c r="CX5" s="97">
        <f t="shared" si="3"/>
        <v>-9.999999999999995E-3</v>
      </c>
      <c r="CY5" s="97">
        <f t="shared" si="4"/>
        <v>-9.999999999999995E-3</v>
      </c>
      <c r="CZ5" s="97">
        <f t="shared" si="4"/>
        <v>-4.200000000000001E-2</v>
      </c>
      <c r="DA5" s="97">
        <f t="shared" si="4"/>
        <v>-2.0000000000000018E-3</v>
      </c>
      <c r="DC5" s="94" t="s">
        <v>2178</v>
      </c>
      <c r="DD5" s="97">
        <f t="shared" si="7"/>
        <v>-0.23076923076923084</v>
      </c>
      <c r="DE5" s="97">
        <f t="shared" si="5"/>
        <v>-0.23076923076923084</v>
      </c>
      <c r="DF5" s="97">
        <f t="shared" si="5"/>
        <v>-0.23076923076923084</v>
      </c>
      <c r="DG5" s="97">
        <f t="shared" si="5"/>
        <v>-0.13924050632911386</v>
      </c>
      <c r="DH5" s="97">
        <f t="shared" si="5"/>
        <v>-2.5000000000000026E-2</v>
      </c>
      <c r="DI5" s="97">
        <f t="shared" si="5"/>
        <v>-2.5000000000000026E-2</v>
      </c>
      <c r="DJ5" s="97">
        <f t="shared" si="5"/>
        <v>-0.1666666666666666</v>
      </c>
      <c r="DK5" s="97">
        <f t="shared" si="5"/>
        <v>-4.5454545454545497E-2</v>
      </c>
      <c r="DL5" s="97">
        <f t="shared" si="5"/>
        <v>-4.5454545454545497E-2</v>
      </c>
      <c r="DM5" s="97">
        <f t="shared" si="5"/>
        <v>-5.3333333333333385E-2</v>
      </c>
      <c r="DN5" s="97">
        <f t="shared" si="5"/>
        <v>0</v>
      </c>
      <c r="DO5" s="97">
        <f t="shared" si="5"/>
        <v>0</v>
      </c>
      <c r="DP5" s="97">
        <f t="shared" si="5"/>
        <v>-6.4516129032258118E-2</v>
      </c>
      <c r="DQ5" s="97">
        <f t="shared" si="5"/>
        <v>-0.11504424778761059</v>
      </c>
      <c r="DR5" s="97">
        <f t="shared" si="5"/>
        <v>-0.11504424778761059</v>
      </c>
      <c r="DS5" s="97">
        <f t="shared" si="5"/>
        <v>-0.11504424778761059</v>
      </c>
      <c r="DT5" s="97">
        <f t="shared" si="5"/>
        <v>-0.25925925925925936</v>
      </c>
      <c r="DU5" s="97">
        <f t="shared" si="5"/>
        <v>-0.25925925925925936</v>
      </c>
      <c r="DV5" s="97">
        <f t="shared" si="5"/>
        <v>-0.27777777777777768</v>
      </c>
      <c r="DW5" s="97">
        <f t="shared" si="5"/>
        <v>-0.27777777777777768</v>
      </c>
      <c r="DX5" s="97">
        <f t="shared" si="5"/>
        <v>-0.27777777777777768</v>
      </c>
      <c r="DY5" s="97">
        <f t="shared" si="5"/>
        <v>-0.23076923076923084</v>
      </c>
      <c r="DZ5" s="97">
        <f t="shared" si="5"/>
        <v>-2.5000000000000026E-2</v>
      </c>
    </row>
    <row r="6" spans="2:130">
      <c r="B6" s="96">
        <v>4</v>
      </c>
      <c r="C6" s="90" t="s">
        <v>370</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4</v>
      </c>
      <c r="AC6" s="92" t="s">
        <v>2179</v>
      </c>
      <c r="AD6" s="31">
        <f>D3+D8+D11</f>
        <v>0.17900000000000002</v>
      </c>
      <c r="AE6" s="31">
        <f t="shared" ref="AE6:AZ6" si="9">E3+E8+E11</f>
        <v>0.17900000000000002</v>
      </c>
      <c r="AF6" s="31">
        <f t="shared" si="9"/>
        <v>0.17900000000000002</v>
      </c>
      <c r="AG6" s="31">
        <f t="shared" si="9"/>
        <v>7.3000000000000009E-2</v>
      </c>
      <c r="AH6" s="31">
        <f t="shared" si="9"/>
        <v>6.8999999999999992E-2</v>
      </c>
      <c r="AI6" s="31">
        <f t="shared" si="9"/>
        <v>6.8999999999999992E-2</v>
      </c>
      <c r="AJ6" s="31">
        <f t="shared" si="9"/>
        <v>6.4000000000000001E-2</v>
      </c>
      <c r="AK6" s="31">
        <f t="shared" si="9"/>
        <v>9.4E-2</v>
      </c>
      <c r="AL6" s="31">
        <f t="shared" si="9"/>
        <v>9.4E-2</v>
      </c>
      <c r="AM6" s="31">
        <f t="shared" si="9"/>
        <v>0.128</v>
      </c>
      <c r="AN6" s="31">
        <f t="shared" si="9"/>
        <v>0.11399999999999999</v>
      </c>
      <c r="AO6" s="31">
        <f t="shared" si="9"/>
        <v>0.11399999999999999</v>
      </c>
      <c r="AP6" s="31">
        <f t="shared" si="9"/>
        <v>0.13400000000000001</v>
      </c>
      <c r="AQ6" s="31">
        <f t="shared" si="9"/>
        <v>0.10600000000000001</v>
      </c>
      <c r="AR6" s="31">
        <f t="shared" si="9"/>
        <v>0.10600000000000001</v>
      </c>
      <c r="AS6" s="31">
        <f t="shared" si="9"/>
        <v>0.10600000000000001</v>
      </c>
      <c r="AT6" s="31">
        <f t="shared" si="9"/>
        <v>5.6000000000000001E-2</v>
      </c>
      <c r="AU6" s="31">
        <f t="shared" si="9"/>
        <v>5.6000000000000001E-2</v>
      </c>
      <c r="AV6" s="31">
        <f t="shared" si="9"/>
        <v>3.6999999999999998E-2</v>
      </c>
      <c r="AW6" s="31">
        <f t="shared" si="9"/>
        <v>3.6999999999999998E-2</v>
      </c>
      <c r="AX6" s="31">
        <f t="shared" si="9"/>
        <v>3.6999999999999998E-2</v>
      </c>
      <c r="AY6" s="31">
        <f t="shared" si="9"/>
        <v>0.17900000000000002</v>
      </c>
      <c r="AZ6" s="31">
        <f t="shared" si="9"/>
        <v>6.8999999999999992E-2</v>
      </c>
      <c r="BB6" s="94">
        <v>4</v>
      </c>
      <c r="BC6" s="92" t="s">
        <v>350</v>
      </c>
      <c r="BD6" s="31">
        <v>0.14499999999999999</v>
      </c>
      <c r="BE6" s="31">
        <v>0.14499999999999999</v>
      </c>
      <c r="BF6" s="31">
        <v>0.14499999999999999</v>
      </c>
      <c r="BG6" s="31">
        <v>6.3E-2</v>
      </c>
      <c r="BH6" s="31">
        <v>6.3999999999999987E-2</v>
      </c>
      <c r="BI6" s="31">
        <v>6.3999999999999987E-2</v>
      </c>
      <c r="BJ6" s="31">
        <v>5.3000000000000005E-2</v>
      </c>
      <c r="BK6" s="31">
        <v>8.7999999999999995E-2</v>
      </c>
      <c r="BL6" s="31">
        <v>8.7999999999999995E-2</v>
      </c>
      <c r="BM6" s="31">
        <v>0.122</v>
      </c>
      <c r="BN6" s="31">
        <v>0.106</v>
      </c>
      <c r="BO6" s="31">
        <v>0.106</v>
      </c>
      <c r="BP6" s="31">
        <v>0.125</v>
      </c>
      <c r="BQ6" s="31">
        <v>0.09</v>
      </c>
      <c r="BR6" s="31">
        <v>0.09</v>
      </c>
      <c r="BS6" s="31">
        <v>0.09</v>
      </c>
      <c r="BT6" s="31">
        <v>4.4000000000000004E-2</v>
      </c>
      <c r="BU6" s="31">
        <v>4.4000000000000004E-2</v>
      </c>
      <c r="BV6" s="31">
        <v>2.9000000000000001E-2</v>
      </c>
      <c r="BW6" s="31">
        <v>2.9000000000000001E-2</v>
      </c>
      <c r="BX6" s="31">
        <v>2.9000000000000001E-2</v>
      </c>
      <c r="BY6" s="31">
        <v>0.14499999999999999</v>
      </c>
      <c r="BZ6" s="31">
        <v>6.3999999999999987E-2</v>
      </c>
      <c r="CB6" s="94">
        <v>1</v>
      </c>
      <c r="CC6" s="94">
        <v>4</v>
      </c>
      <c r="CD6" s="94" t="str">
        <f t="shared" si="1"/>
        <v>処遇加算Ⅰ特定加算Ⅰベア加算から新加算Ⅳ</v>
      </c>
      <c r="CE6" s="97">
        <f t="shared" si="2"/>
        <v>-7.9000000000000015E-2</v>
      </c>
      <c r="CF6" s="97">
        <f t="shared" si="2"/>
        <v>-7.9000000000000015E-2</v>
      </c>
      <c r="CG6" s="97">
        <f t="shared" si="2"/>
        <v>-7.9000000000000015E-2</v>
      </c>
      <c r="CH6" s="97">
        <f t="shared" si="2"/>
        <v>-2.6999999999999996E-2</v>
      </c>
      <c r="CI6" s="97">
        <f t="shared" si="2"/>
        <v>-1.8000000000000002E-2</v>
      </c>
      <c r="CJ6" s="97">
        <f t="shared" si="2"/>
        <v>-1.8000000000000002E-2</v>
      </c>
      <c r="CK6" s="97">
        <f t="shared" si="2"/>
        <v>-2.3999999999999994E-2</v>
      </c>
      <c r="CL6" s="97">
        <f t="shared" si="2"/>
        <v>-2.700000000000001E-2</v>
      </c>
      <c r="CM6" s="97">
        <f t="shared" si="2"/>
        <v>-2.700000000000001E-2</v>
      </c>
      <c r="CN6" s="97">
        <f t="shared" si="2"/>
        <v>-3.6000000000000004E-2</v>
      </c>
      <c r="CO6" s="97">
        <f t="shared" si="3"/>
        <v>-2.8000000000000011E-2</v>
      </c>
      <c r="CP6" s="97">
        <f t="shared" si="3"/>
        <v>-2.8000000000000011E-2</v>
      </c>
      <c r="CQ6" s="97">
        <f t="shared" si="3"/>
        <v>-4.0000000000000008E-2</v>
      </c>
      <c r="CR6" s="97">
        <f t="shared" si="3"/>
        <v>-3.6000000000000004E-2</v>
      </c>
      <c r="CS6" s="97">
        <f t="shared" si="3"/>
        <v>-3.6000000000000004E-2</v>
      </c>
      <c r="CT6" s="97">
        <f t="shared" si="3"/>
        <v>-3.6000000000000004E-2</v>
      </c>
      <c r="CU6" s="97">
        <f t="shared" si="3"/>
        <v>-2.4E-2</v>
      </c>
      <c r="CV6" s="97">
        <f t="shared" si="3"/>
        <v>-2.4E-2</v>
      </c>
      <c r="CW6" s="97">
        <f t="shared" si="3"/>
        <v>-1.6999999999999991E-2</v>
      </c>
      <c r="CX6" s="97">
        <f t="shared" si="3"/>
        <v>-1.6999999999999991E-2</v>
      </c>
      <c r="CY6" s="97">
        <f t="shared" si="4"/>
        <v>-1.6999999999999991E-2</v>
      </c>
      <c r="CZ6" s="97">
        <f t="shared" si="4"/>
        <v>-7.9000000000000015E-2</v>
      </c>
      <c r="DA6" s="97">
        <f t="shared" si="4"/>
        <v>-1.8000000000000002E-2</v>
      </c>
      <c r="DC6" s="94" t="s">
        <v>2180</v>
      </c>
      <c r="DD6" s="97">
        <f t="shared" si="7"/>
        <v>-0.54482758620689664</v>
      </c>
      <c r="DE6" s="97">
        <f t="shared" si="5"/>
        <v>-0.54482758620689664</v>
      </c>
      <c r="DF6" s="97">
        <f t="shared" si="5"/>
        <v>-0.54482758620689664</v>
      </c>
      <c r="DG6" s="97">
        <f t="shared" si="5"/>
        <v>-0.42857142857142849</v>
      </c>
      <c r="DH6" s="97">
        <f t="shared" si="5"/>
        <v>-0.28125000000000011</v>
      </c>
      <c r="DI6" s="97">
        <f t="shared" si="5"/>
        <v>-0.28125000000000011</v>
      </c>
      <c r="DJ6" s="97">
        <f t="shared" si="5"/>
        <v>-0.45283018867924513</v>
      </c>
      <c r="DK6" s="97">
        <f t="shared" si="5"/>
        <v>-0.30681818181818193</v>
      </c>
      <c r="DL6" s="97">
        <f t="shared" si="5"/>
        <v>-0.30681818181818193</v>
      </c>
      <c r="DM6" s="97">
        <f t="shared" si="5"/>
        <v>-0.2950819672131148</v>
      </c>
      <c r="DN6" s="97">
        <f t="shared" si="5"/>
        <v>-0.26415094339622652</v>
      </c>
      <c r="DO6" s="97">
        <f t="shared" si="5"/>
        <v>-0.26415094339622652</v>
      </c>
      <c r="DP6" s="97">
        <f t="shared" si="5"/>
        <v>-0.32000000000000006</v>
      </c>
      <c r="DQ6" s="97">
        <f t="shared" si="5"/>
        <v>-0.40000000000000008</v>
      </c>
      <c r="DR6" s="97">
        <f t="shared" si="5"/>
        <v>-0.40000000000000008</v>
      </c>
      <c r="DS6" s="97">
        <f t="shared" si="5"/>
        <v>-0.40000000000000008</v>
      </c>
      <c r="DT6" s="97">
        <f t="shared" si="5"/>
        <v>-0.54545454545454541</v>
      </c>
      <c r="DU6" s="97">
        <f t="shared" si="5"/>
        <v>-0.54545454545454541</v>
      </c>
      <c r="DV6" s="97">
        <f t="shared" si="5"/>
        <v>-0.58620689655172376</v>
      </c>
      <c r="DW6" s="97">
        <f t="shared" si="5"/>
        <v>-0.58620689655172376</v>
      </c>
      <c r="DX6" s="97">
        <f t="shared" si="5"/>
        <v>-0.58620689655172376</v>
      </c>
      <c r="DY6" s="97">
        <f t="shared" si="5"/>
        <v>-0.54482758620689664</v>
      </c>
      <c r="DZ6" s="97">
        <f t="shared" si="5"/>
        <v>-0.28125000000000011</v>
      </c>
    </row>
    <row r="7" spans="2:130">
      <c r="B7" s="96">
        <v>5</v>
      </c>
      <c r="C7" s="90" t="s">
        <v>316</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5</v>
      </c>
      <c r="AC7" s="92" t="s">
        <v>2181</v>
      </c>
      <c r="AD7" s="31">
        <f>D3+D9+D10</f>
        <v>0.161</v>
      </c>
      <c r="AE7" s="31">
        <f t="shared" ref="AE7:AZ7" si="10">E3+E9+E10</f>
        <v>0.161</v>
      </c>
      <c r="AF7" s="31">
        <f t="shared" si="10"/>
        <v>0.161</v>
      </c>
      <c r="AG7" s="31">
        <f t="shared" si="10"/>
        <v>6.9000000000000006E-2</v>
      </c>
      <c r="AH7" s="31">
        <f t="shared" si="10"/>
        <v>6.9999999999999993E-2</v>
      </c>
      <c r="AI7" s="31">
        <f t="shared" si="10"/>
        <v>6.9999999999999993E-2</v>
      </c>
      <c r="AJ7" s="31">
        <f t="shared" si="10"/>
        <v>5.7000000000000002E-2</v>
      </c>
      <c r="AK7" s="31">
        <f t="shared" si="10"/>
        <v>9.7000000000000003E-2</v>
      </c>
      <c r="AL7" s="31">
        <f t="shared" si="10"/>
        <v>9.7000000000000003E-2</v>
      </c>
      <c r="AM7" s="31">
        <f t="shared" si="10"/>
        <v>0.127</v>
      </c>
      <c r="AN7" s="31">
        <f t="shared" si="10"/>
        <v>0.11899999999999999</v>
      </c>
      <c r="AO7" s="31">
        <f t="shared" si="10"/>
        <v>0.11899999999999999</v>
      </c>
      <c r="AP7" s="31">
        <f t="shared" si="10"/>
        <v>0.13400000000000001</v>
      </c>
      <c r="AQ7" s="31">
        <f t="shared" si="10"/>
        <v>9.9000000000000005E-2</v>
      </c>
      <c r="AR7" s="31">
        <f t="shared" si="10"/>
        <v>9.9000000000000005E-2</v>
      </c>
      <c r="AS7" s="31">
        <f t="shared" si="10"/>
        <v>9.9000000000000005E-2</v>
      </c>
      <c r="AT7" s="31">
        <f t="shared" si="10"/>
        <v>4.7E-2</v>
      </c>
      <c r="AU7" s="31">
        <f t="shared" si="10"/>
        <v>4.7E-2</v>
      </c>
      <c r="AV7" s="31">
        <f t="shared" si="10"/>
        <v>3.1E-2</v>
      </c>
      <c r="AW7" s="31">
        <f t="shared" si="10"/>
        <v>3.1E-2</v>
      </c>
      <c r="AX7" s="31">
        <f t="shared" si="10"/>
        <v>3.1E-2</v>
      </c>
      <c r="AY7" s="31">
        <f t="shared" si="10"/>
        <v>0.161</v>
      </c>
      <c r="AZ7" s="31">
        <f t="shared" si="10"/>
        <v>6.9999999999999993E-2</v>
      </c>
      <c r="BB7" s="94">
        <v>5</v>
      </c>
      <c r="BC7" s="92" t="s">
        <v>372</v>
      </c>
      <c r="BD7" s="31">
        <v>0.221</v>
      </c>
      <c r="BE7" s="31">
        <v>0.221</v>
      </c>
      <c r="BF7" s="31">
        <v>0.221</v>
      </c>
      <c r="BG7" s="31">
        <v>8.8999999999999996E-2</v>
      </c>
      <c r="BH7" s="31">
        <v>8.0999999999999989E-2</v>
      </c>
      <c r="BI7" s="31">
        <v>8.0999999999999989E-2</v>
      </c>
      <c r="BJ7" s="31">
        <v>7.5999999999999998E-2</v>
      </c>
      <c r="BK7" s="31">
        <v>0.113</v>
      </c>
      <c r="BL7" s="31">
        <v>0.113</v>
      </c>
      <c r="BM7" s="31">
        <v>0.158</v>
      </c>
      <c r="BN7" s="31">
        <v>0.13200000000000001</v>
      </c>
      <c r="BO7" s="31">
        <v>0.13200000000000001</v>
      </c>
      <c r="BP7" s="31">
        <v>0.16300000000000001</v>
      </c>
      <c r="BQ7" s="31">
        <v>0.124</v>
      </c>
      <c r="BR7" s="31">
        <v>0.124</v>
      </c>
      <c r="BS7" s="31">
        <v>0.124</v>
      </c>
      <c r="BT7" s="31">
        <v>6.7000000000000004E-2</v>
      </c>
      <c r="BU7" s="31">
        <v>6.7000000000000004E-2</v>
      </c>
      <c r="BV7" s="31">
        <v>4.5999999999999992E-2</v>
      </c>
      <c r="BW7" s="31">
        <v>4.5999999999999992E-2</v>
      </c>
      <c r="BX7" s="31">
        <v>4.5999999999999992E-2</v>
      </c>
      <c r="BY7" s="31">
        <v>0.221</v>
      </c>
      <c r="BZ7" s="31">
        <v>8.0999999999999989E-2</v>
      </c>
      <c r="CB7" s="94">
        <v>2</v>
      </c>
      <c r="CC7" s="94">
        <v>1</v>
      </c>
      <c r="CD7" s="94" t="str">
        <f t="shared" si="1"/>
        <v>処遇加算Ⅰ特定加算Ⅰベア加算なしから新加算Ⅰ</v>
      </c>
      <c r="CE7" s="97">
        <f t="shared" ref="CE7:CN11" si="11">BD3-AD$4</f>
        <v>4.4999999999999984E-2</v>
      </c>
      <c r="CF7" s="97">
        <f t="shared" si="11"/>
        <v>4.4999999999999984E-2</v>
      </c>
      <c r="CG7" s="97">
        <f t="shared" si="11"/>
        <v>4.4999999999999984E-2</v>
      </c>
      <c r="CH7" s="97">
        <f t="shared" si="11"/>
        <v>2.0999999999999991E-2</v>
      </c>
      <c r="CI7" s="97">
        <f t="shared" si="11"/>
        <v>2.0999999999999991E-2</v>
      </c>
      <c r="CJ7" s="97">
        <f t="shared" si="11"/>
        <v>2.0999999999999991E-2</v>
      </c>
      <c r="CK7" s="97">
        <f t="shared" si="11"/>
        <v>1.8999999999999989E-2</v>
      </c>
      <c r="CL7" s="97">
        <f t="shared" si="11"/>
        <v>2.7999999999999997E-2</v>
      </c>
      <c r="CM7" s="97">
        <f t="shared" si="11"/>
        <v>2.7999999999999997E-2</v>
      </c>
      <c r="CN7" s="97">
        <f t="shared" si="11"/>
        <v>4.5999999999999985E-2</v>
      </c>
      <c r="CO7" s="97">
        <f t="shared" ref="CO7:CX11" si="12">BN3-AN$4</f>
        <v>3.2000000000000028E-2</v>
      </c>
      <c r="CP7" s="97">
        <f t="shared" si="12"/>
        <v>3.2000000000000028E-2</v>
      </c>
      <c r="CQ7" s="97">
        <f t="shared" si="12"/>
        <v>4.3999999999999984E-2</v>
      </c>
      <c r="CR7" s="97">
        <f t="shared" si="12"/>
        <v>3.0000000000000013E-2</v>
      </c>
      <c r="CS7" s="97">
        <f t="shared" si="12"/>
        <v>3.0000000000000013E-2</v>
      </c>
      <c r="CT7" s="97">
        <f t="shared" si="12"/>
        <v>3.0000000000000013E-2</v>
      </c>
      <c r="CU7" s="97">
        <f t="shared" si="12"/>
        <v>1.5000000000000013E-2</v>
      </c>
      <c r="CV7" s="97">
        <f t="shared" si="12"/>
        <v>1.5000000000000013E-2</v>
      </c>
      <c r="CW7" s="97">
        <f t="shared" si="12"/>
        <v>9.999999999999995E-3</v>
      </c>
      <c r="CX7" s="97">
        <f t="shared" si="12"/>
        <v>9.999999999999995E-3</v>
      </c>
      <c r="CY7" s="97">
        <f t="shared" ref="CY7:DA11" si="13">BX3-AX$4</f>
        <v>9.999999999999995E-3</v>
      </c>
      <c r="CZ7" s="97">
        <f t="shared" si="13"/>
        <v>4.4999999999999984E-2</v>
      </c>
      <c r="DA7" s="97">
        <f t="shared" si="13"/>
        <v>2.0999999999999991E-2</v>
      </c>
      <c r="DC7" s="94" t="s">
        <v>2182</v>
      </c>
      <c r="DD7" s="97">
        <f>CE7/BD3</f>
        <v>0.18367346938775503</v>
      </c>
      <c r="DE7" s="97">
        <f t="shared" ref="DE7:DZ11" si="14">CF7/BE3</f>
        <v>0.18367346938775503</v>
      </c>
      <c r="DF7" s="97">
        <f t="shared" si="14"/>
        <v>0.18367346938775503</v>
      </c>
      <c r="DG7" s="97">
        <f t="shared" si="14"/>
        <v>0.20999999999999994</v>
      </c>
      <c r="DH7" s="97">
        <f t="shared" si="14"/>
        <v>0.22826086956521732</v>
      </c>
      <c r="DI7" s="97">
        <f t="shared" si="14"/>
        <v>0.22826086956521732</v>
      </c>
      <c r="DJ7" s="97">
        <f t="shared" si="14"/>
        <v>0.22093023255813943</v>
      </c>
      <c r="DK7" s="97">
        <f t="shared" si="14"/>
        <v>0.21874999999999997</v>
      </c>
      <c r="DL7" s="97">
        <f t="shared" si="14"/>
        <v>0.21874999999999997</v>
      </c>
      <c r="DM7" s="97">
        <f t="shared" si="14"/>
        <v>0.25414364640883969</v>
      </c>
      <c r="DN7" s="97">
        <f t="shared" si="14"/>
        <v>0.2147651006711411</v>
      </c>
      <c r="DO7" s="97">
        <f t="shared" si="14"/>
        <v>0.2147651006711411</v>
      </c>
      <c r="DP7" s="97">
        <f t="shared" si="14"/>
        <v>0.23655913978494614</v>
      </c>
      <c r="DQ7" s="97">
        <f t="shared" si="14"/>
        <v>0.21428571428571436</v>
      </c>
      <c r="DR7" s="97">
        <f t="shared" si="14"/>
        <v>0.21428571428571436</v>
      </c>
      <c r="DS7" s="97">
        <f t="shared" si="14"/>
        <v>0.21428571428571436</v>
      </c>
      <c r="DT7" s="97">
        <f t="shared" si="14"/>
        <v>0.20000000000000015</v>
      </c>
      <c r="DU7" s="97">
        <f t="shared" si="14"/>
        <v>0.20000000000000015</v>
      </c>
      <c r="DV7" s="97">
        <f t="shared" si="14"/>
        <v>0.19607843137254896</v>
      </c>
      <c r="DW7" s="97">
        <f t="shared" si="14"/>
        <v>0.19607843137254896</v>
      </c>
      <c r="DX7" s="97">
        <f t="shared" si="14"/>
        <v>0.19607843137254896</v>
      </c>
      <c r="DY7" s="97">
        <f t="shared" si="14"/>
        <v>0.18367346938775503</v>
      </c>
      <c r="DZ7" s="97">
        <f t="shared" si="14"/>
        <v>0.22826086956521732</v>
      </c>
    </row>
    <row r="8" spans="2:130">
      <c r="B8" s="96">
        <v>6</v>
      </c>
      <c r="C8" s="90" t="s">
        <v>313</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6</v>
      </c>
      <c r="AC8" s="92" t="s">
        <v>2183</v>
      </c>
      <c r="AD8" s="95">
        <f>D3+D9+D11</f>
        <v>0.13700000000000001</v>
      </c>
      <c r="AE8" s="95">
        <f t="shared" ref="AE8:AZ8" si="15">E3+E9+E11</f>
        <v>0.13700000000000001</v>
      </c>
      <c r="AF8" s="95">
        <f t="shared" si="15"/>
        <v>0.13700000000000001</v>
      </c>
      <c r="AG8" s="95">
        <f t="shared" si="15"/>
        <v>5.8000000000000003E-2</v>
      </c>
      <c r="AH8" s="95">
        <f t="shared" si="15"/>
        <v>5.8999999999999997E-2</v>
      </c>
      <c r="AI8" s="95">
        <f t="shared" si="15"/>
        <v>5.8999999999999997E-2</v>
      </c>
      <c r="AJ8" s="95">
        <f t="shared" si="15"/>
        <v>4.7E-2</v>
      </c>
      <c r="AK8" s="95">
        <f t="shared" si="15"/>
        <v>8.2000000000000003E-2</v>
      </c>
      <c r="AL8" s="95">
        <f t="shared" si="15"/>
        <v>8.2000000000000003E-2</v>
      </c>
      <c r="AM8" s="95">
        <f t="shared" si="15"/>
        <v>0.104</v>
      </c>
      <c r="AN8" s="95">
        <f t="shared" si="15"/>
        <v>0.10199999999999999</v>
      </c>
      <c r="AO8" s="95">
        <f t="shared" si="15"/>
        <v>0.10199999999999999</v>
      </c>
      <c r="AP8" s="95">
        <f t="shared" si="15"/>
        <v>0.111</v>
      </c>
      <c r="AQ8" s="95">
        <f t="shared" si="15"/>
        <v>8.3000000000000004E-2</v>
      </c>
      <c r="AR8" s="95">
        <f t="shared" si="15"/>
        <v>8.3000000000000004E-2</v>
      </c>
      <c r="AS8" s="95">
        <f t="shared" si="15"/>
        <v>8.3000000000000004E-2</v>
      </c>
      <c r="AT8" s="95">
        <f t="shared" si="15"/>
        <v>3.9E-2</v>
      </c>
      <c r="AU8" s="95">
        <f t="shared" si="15"/>
        <v>3.9E-2</v>
      </c>
      <c r="AV8" s="95">
        <f t="shared" si="15"/>
        <v>2.5999999999999999E-2</v>
      </c>
      <c r="AW8" s="95">
        <f t="shared" si="15"/>
        <v>2.5999999999999999E-2</v>
      </c>
      <c r="AX8" s="95">
        <f t="shared" si="15"/>
        <v>2.5999999999999999E-2</v>
      </c>
      <c r="AY8" s="95">
        <f t="shared" si="15"/>
        <v>0.13700000000000001</v>
      </c>
      <c r="AZ8" s="95">
        <f t="shared" si="15"/>
        <v>5.8999999999999997E-2</v>
      </c>
      <c r="BB8" s="94">
        <v>6</v>
      </c>
      <c r="BC8" s="92" t="s">
        <v>373</v>
      </c>
      <c r="BD8" s="31">
        <v>0.20799999999999999</v>
      </c>
      <c r="BE8" s="31">
        <v>0.20799999999999999</v>
      </c>
      <c r="BF8" s="31">
        <v>0.20799999999999999</v>
      </c>
      <c r="BG8" s="31">
        <v>8.3999999999999991E-2</v>
      </c>
      <c r="BH8" s="31">
        <v>7.5999999999999984E-2</v>
      </c>
      <c r="BI8" s="31">
        <v>7.5999999999999984E-2</v>
      </c>
      <c r="BJ8" s="31">
        <v>7.2999999999999995E-2</v>
      </c>
      <c r="BK8" s="31">
        <v>0.106</v>
      </c>
      <c r="BL8" s="31">
        <v>0.106</v>
      </c>
      <c r="BM8" s="31">
        <v>0.153</v>
      </c>
      <c r="BN8" s="31">
        <v>0.121</v>
      </c>
      <c r="BO8" s="31">
        <v>0.121</v>
      </c>
      <c r="BP8" s="31">
        <v>0.156</v>
      </c>
      <c r="BQ8" s="31">
        <v>0.11699999999999999</v>
      </c>
      <c r="BR8" s="31">
        <v>0.11699999999999999</v>
      </c>
      <c r="BS8" s="31">
        <v>0.11699999999999999</v>
      </c>
      <c r="BT8" s="31">
        <v>6.5000000000000002E-2</v>
      </c>
      <c r="BU8" s="31">
        <v>6.5000000000000002E-2</v>
      </c>
      <c r="BV8" s="31">
        <v>4.3999999999999997E-2</v>
      </c>
      <c r="BW8" s="31">
        <v>4.3999999999999997E-2</v>
      </c>
      <c r="BX8" s="31">
        <v>4.3999999999999997E-2</v>
      </c>
      <c r="BY8" s="31">
        <v>0.20799999999999999</v>
      </c>
      <c r="BZ8" s="31">
        <v>7.5999999999999984E-2</v>
      </c>
      <c r="CB8" s="94">
        <v>2</v>
      </c>
      <c r="CC8" s="94">
        <v>2</v>
      </c>
      <c r="CD8" s="94" t="str">
        <f t="shared" si="1"/>
        <v>処遇加算Ⅰ特定加算Ⅰベア加算なしから新加算Ⅱ</v>
      </c>
      <c r="CE8" s="97">
        <f t="shared" si="11"/>
        <v>2.3999999999999994E-2</v>
      </c>
      <c r="CF8" s="97">
        <f t="shared" si="11"/>
        <v>2.3999999999999994E-2</v>
      </c>
      <c r="CG8" s="97">
        <f t="shared" si="11"/>
        <v>2.3999999999999994E-2</v>
      </c>
      <c r="CH8" s="97">
        <f t="shared" si="11"/>
        <v>1.4999999999999999E-2</v>
      </c>
      <c r="CI8" s="97">
        <f t="shared" si="11"/>
        <v>1.8999999999999989E-2</v>
      </c>
      <c r="CJ8" s="97">
        <f t="shared" si="11"/>
        <v>1.8999999999999989E-2</v>
      </c>
      <c r="CK8" s="97">
        <f t="shared" si="11"/>
        <v>1.5999999999999986E-2</v>
      </c>
      <c r="CL8" s="97">
        <f t="shared" si="11"/>
        <v>2.1999999999999992E-2</v>
      </c>
      <c r="CM8" s="97">
        <f t="shared" si="11"/>
        <v>2.1999999999999992E-2</v>
      </c>
      <c r="CN8" s="97">
        <f t="shared" si="11"/>
        <v>3.8999999999999979E-2</v>
      </c>
      <c r="CO8" s="97">
        <f t="shared" si="12"/>
        <v>2.9000000000000026E-2</v>
      </c>
      <c r="CP8" s="97">
        <f t="shared" si="12"/>
        <v>2.9000000000000026E-2</v>
      </c>
      <c r="CQ8" s="97">
        <f t="shared" si="12"/>
        <v>3.5999999999999976E-2</v>
      </c>
      <c r="CR8" s="97">
        <f t="shared" si="12"/>
        <v>2.6000000000000009E-2</v>
      </c>
      <c r="CS8" s="97">
        <f t="shared" si="12"/>
        <v>2.6000000000000009E-2</v>
      </c>
      <c r="CT8" s="97">
        <f t="shared" si="12"/>
        <v>2.6000000000000009E-2</v>
      </c>
      <c r="CU8" s="97">
        <f t="shared" si="12"/>
        <v>1.100000000000001E-2</v>
      </c>
      <c r="CV8" s="97">
        <f t="shared" si="12"/>
        <v>1.100000000000001E-2</v>
      </c>
      <c r="CW8" s="97">
        <f t="shared" si="12"/>
        <v>5.9999999999999984E-3</v>
      </c>
      <c r="CX8" s="97">
        <f t="shared" si="12"/>
        <v>5.9999999999999984E-3</v>
      </c>
      <c r="CY8" s="97">
        <f t="shared" si="13"/>
        <v>5.9999999999999984E-3</v>
      </c>
      <c r="CZ8" s="97">
        <f t="shared" si="13"/>
        <v>2.3999999999999994E-2</v>
      </c>
      <c r="DA8" s="97">
        <f t="shared" si="13"/>
        <v>1.8999999999999989E-2</v>
      </c>
      <c r="DC8" s="94" t="s">
        <v>2184</v>
      </c>
      <c r="DD8" s="97">
        <f t="shared" ref="DD8:DD11" si="16">CE8/BD4</f>
        <v>0.10714285714285711</v>
      </c>
      <c r="DE8" s="97">
        <f t="shared" si="14"/>
        <v>0.10714285714285711</v>
      </c>
      <c r="DF8" s="97">
        <f t="shared" si="14"/>
        <v>0.10714285714285711</v>
      </c>
      <c r="DG8" s="97">
        <f t="shared" si="14"/>
        <v>0.15957446808510636</v>
      </c>
      <c r="DH8" s="97">
        <f t="shared" si="14"/>
        <v>0.21111111111111103</v>
      </c>
      <c r="DI8" s="97">
        <f t="shared" si="14"/>
        <v>0.21111111111111103</v>
      </c>
      <c r="DJ8" s="97">
        <f t="shared" si="14"/>
        <v>0.19277108433734927</v>
      </c>
      <c r="DK8" s="97">
        <f t="shared" si="14"/>
        <v>0.18032786885245897</v>
      </c>
      <c r="DL8" s="97">
        <f t="shared" si="14"/>
        <v>0.18032786885245897</v>
      </c>
      <c r="DM8" s="97">
        <f t="shared" si="14"/>
        <v>0.22413793103448265</v>
      </c>
      <c r="DN8" s="97">
        <f t="shared" si="14"/>
        <v>0.19863013698630153</v>
      </c>
      <c r="DO8" s="97">
        <f t="shared" si="14"/>
        <v>0.19863013698630153</v>
      </c>
      <c r="DP8" s="97">
        <f t="shared" si="14"/>
        <v>0.20224719101123584</v>
      </c>
      <c r="DQ8" s="97">
        <f t="shared" si="14"/>
        <v>0.19117647058823534</v>
      </c>
      <c r="DR8" s="97">
        <f t="shared" si="14"/>
        <v>0.19117647058823534</v>
      </c>
      <c r="DS8" s="97">
        <f t="shared" si="14"/>
        <v>0.19117647058823534</v>
      </c>
      <c r="DT8" s="97">
        <f t="shared" si="14"/>
        <v>0.15492957746478886</v>
      </c>
      <c r="DU8" s="97">
        <f t="shared" si="14"/>
        <v>0.15492957746478886</v>
      </c>
      <c r="DV8" s="97">
        <f t="shared" si="14"/>
        <v>0.1276595744680851</v>
      </c>
      <c r="DW8" s="97">
        <f t="shared" si="14"/>
        <v>0.1276595744680851</v>
      </c>
      <c r="DX8" s="97">
        <f t="shared" si="14"/>
        <v>0.1276595744680851</v>
      </c>
      <c r="DY8" s="97">
        <f t="shared" si="14"/>
        <v>0.10714285714285711</v>
      </c>
      <c r="DZ8" s="97">
        <f t="shared" si="14"/>
        <v>0.21111111111111103</v>
      </c>
    </row>
    <row r="9" spans="2:130">
      <c r="B9" s="96">
        <v>7</v>
      </c>
      <c r="C9" s="90" t="s">
        <v>319</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7</v>
      </c>
      <c r="AC9" s="92" t="s">
        <v>2185</v>
      </c>
      <c r="AD9" s="31">
        <f>D4+D7+D10</f>
        <v>0.187</v>
      </c>
      <c r="AE9" s="31">
        <f t="shared" ref="AE9:AZ9" si="17">E4+E7+E10</f>
        <v>0.187</v>
      </c>
      <c r="AF9" s="31">
        <f t="shared" si="17"/>
        <v>0.187</v>
      </c>
      <c r="AG9" s="31">
        <f t="shared" si="17"/>
        <v>7.3999999999999996E-2</v>
      </c>
      <c r="AH9" s="31">
        <f t="shared" si="17"/>
        <v>6.5999999999999989E-2</v>
      </c>
      <c r="AI9" s="31">
        <f t="shared" si="17"/>
        <v>6.5999999999999989E-2</v>
      </c>
      <c r="AJ9" s="31">
        <f t="shared" si="17"/>
        <v>6.4000000000000001E-2</v>
      </c>
      <c r="AK9" s="31">
        <f t="shared" si="17"/>
        <v>9.2999999999999999E-2</v>
      </c>
      <c r="AL9" s="31">
        <f t="shared" si="17"/>
        <v>9.2999999999999999E-2</v>
      </c>
      <c r="AM9" s="31">
        <f t="shared" si="17"/>
        <v>0.13</v>
      </c>
      <c r="AN9" s="31">
        <f t="shared" si="17"/>
        <v>0.106</v>
      </c>
      <c r="AO9" s="31">
        <f t="shared" si="17"/>
        <v>0.106</v>
      </c>
      <c r="AP9" s="31">
        <f t="shared" si="17"/>
        <v>0.13500000000000001</v>
      </c>
      <c r="AQ9" s="31">
        <f t="shared" si="17"/>
        <v>0.10299999999999999</v>
      </c>
      <c r="AR9" s="31">
        <f t="shared" si="17"/>
        <v>0.10299999999999999</v>
      </c>
      <c r="AS9" s="31">
        <f t="shared" si="17"/>
        <v>0.10299999999999999</v>
      </c>
      <c r="AT9" s="31">
        <f t="shared" si="17"/>
        <v>5.8000000000000003E-2</v>
      </c>
      <c r="AU9" s="31">
        <f t="shared" si="17"/>
        <v>5.8000000000000003E-2</v>
      </c>
      <c r="AV9" s="31">
        <f t="shared" si="17"/>
        <v>3.9E-2</v>
      </c>
      <c r="AW9" s="31">
        <f t="shared" si="17"/>
        <v>3.9E-2</v>
      </c>
      <c r="AX9" s="31">
        <f t="shared" si="17"/>
        <v>3.9E-2</v>
      </c>
      <c r="AY9" s="31">
        <f t="shared" si="17"/>
        <v>0.187</v>
      </c>
      <c r="AZ9" s="31">
        <f t="shared" si="17"/>
        <v>6.5999999999999989E-2</v>
      </c>
      <c r="BB9" s="94">
        <v>7</v>
      </c>
      <c r="BC9" s="92" t="s">
        <v>374</v>
      </c>
      <c r="BD9" s="31">
        <v>0.2</v>
      </c>
      <c r="BE9" s="31">
        <v>0.2</v>
      </c>
      <c r="BF9" s="31">
        <v>0.2</v>
      </c>
      <c r="BG9" s="31">
        <v>8.3000000000000004E-2</v>
      </c>
      <c r="BH9" s="31">
        <v>7.8999999999999987E-2</v>
      </c>
      <c r="BI9" s="31">
        <v>7.8999999999999987E-2</v>
      </c>
      <c r="BJ9" s="31">
        <v>7.2999999999999995E-2</v>
      </c>
      <c r="BK9" s="31">
        <v>0.107</v>
      </c>
      <c r="BL9" s="31">
        <v>0.107</v>
      </c>
      <c r="BM9" s="31">
        <v>0.151</v>
      </c>
      <c r="BN9" s="31">
        <v>0.129</v>
      </c>
      <c r="BO9" s="31">
        <v>0.129</v>
      </c>
      <c r="BP9" s="31">
        <v>0.155</v>
      </c>
      <c r="BQ9" s="31">
        <v>0.12000000000000001</v>
      </c>
      <c r="BR9" s="31">
        <v>0.12000000000000001</v>
      </c>
      <c r="BS9" s="31">
        <v>0.12000000000000001</v>
      </c>
      <c r="BT9" s="31">
        <v>6.3E-2</v>
      </c>
      <c r="BU9" s="31">
        <v>6.3E-2</v>
      </c>
      <c r="BV9" s="31">
        <v>4.1999999999999996E-2</v>
      </c>
      <c r="BW9" s="31">
        <v>4.1999999999999996E-2</v>
      </c>
      <c r="BX9" s="31">
        <v>4.1999999999999996E-2</v>
      </c>
      <c r="BY9" s="31">
        <v>0.2</v>
      </c>
      <c r="BZ9" s="31">
        <v>7.8999999999999987E-2</v>
      </c>
      <c r="CB9" s="94">
        <v>2</v>
      </c>
      <c r="CC9" s="94">
        <v>3</v>
      </c>
      <c r="CD9" s="94" t="str">
        <f t="shared" si="1"/>
        <v>処遇加算Ⅰ特定加算Ⅰベア加算なしから新加算Ⅲ</v>
      </c>
      <c r="CE9" s="97">
        <f t="shared" si="11"/>
        <v>-1.8000000000000016E-2</v>
      </c>
      <c r="CF9" s="97">
        <f t="shared" si="11"/>
        <v>-1.8000000000000016E-2</v>
      </c>
      <c r="CG9" s="97">
        <f t="shared" si="11"/>
        <v>-1.8000000000000016E-2</v>
      </c>
      <c r="CH9" s="97">
        <f t="shared" si="11"/>
        <v>0</v>
      </c>
      <c r="CI9" s="97">
        <f t="shared" si="11"/>
        <v>8.9999999999999941E-3</v>
      </c>
      <c r="CJ9" s="97">
        <f t="shared" si="11"/>
        <v>8.9999999999999941E-3</v>
      </c>
      <c r="CK9" s="97">
        <f t="shared" si="11"/>
        <v>-1.0000000000000009E-3</v>
      </c>
      <c r="CL9" s="97">
        <f t="shared" si="11"/>
        <v>9.999999999999995E-3</v>
      </c>
      <c r="CM9" s="97">
        <f t="shared" si="11"/>
        <v>9.999999999999995E-3</v>
      </c>
      <c r="CN9" s="97">
        <f t="shared" si="11"/>
        <v>1.4999999999999986E-2</v>
      </c>
      <c r="CO9" s="97">
        <f t="shared" si="12"/>
        <v>1.7000000000000015E-2</v>
      </c>
      <c r="CP9" s="97">
        <f t="shared" si="12"/>
        <v>1.7000000000000015E-2</v>
      </c>
      <c r="CQ9" s="97">
        <f t="shared" si="12"/>
        <v>1.2999999999999984E-2</v>
      </c>
      <c r="CR9" s="97">
        <f t="shared" si="12"/>
        <v>3.0000000000000027E-3</v>
      </c>
      <c r="CS9" s="97">
        <f t="shared" si="12"/>
        <v>3.0000000000000027E-3</v>
      </c>
      <c r="CT9" s="97">
        <f t="shared" si="12"/>
        <v>3.0000000000000027E-3</v>
      </c>
      <c r="CU9" s="97">
        <f t="shared" si="12"/>
        <v>-5.9999999999999984E-3</v>
      </c>
      <c r="CV9" s="97">
        <f t="shared" si="12"/>
        <v>-5.9999999999999984E-3</v>
      </c>
      <c r="CW9" s="97">
        <f t="shared" si="12"/>
        <v>-4.9999999999999975E-3</v>
      </c>
      <c r="CX9" s="97">
        <f t="shared" si="12"/>
        <v>-4.9999999999999975E-3</v>
      </c>
      <c r="CY9" s="97">
        <f t="shared" si="13"/>
        <v>-4.9999999999999975E-3</v>
      </c>
      <c r="CZ9" s="97">
        <f t="shared" si="13"/>
        <v>-1.8000000000000016E-2</v>
      </c>
      <c r="DA9" s="97">
        <f t="shared" si="13"/>
        <v>8.9999999999999941E-3</v>
      </c>
      <c r="DC9" s="94" t="s">
        <v>2186</v>
      </c>
      <c r="DD9" s="97">
        <f t="shared" si="16"/>
        <v>-9.8901098901098994E-2</v>
      </c>
      <c r="DE9" s="97">
        <f t="shared" si="14"/>
        <v>-9.8901098901098994E-2</v>
      </c>
      <c r="DF9" s="97">
        <f t="shared" si="14"/>
        <v>-9.8901098901098994E-2</v>
      </c>
      <c r="DG9" s="97">
        <f t="shared" si="14"/>
        <v>0</v>
      </c>
      <c r="DH9" s="97">
        <f t="shared" si="14"/>
        <v>0.11249999999999995</v>
      </c>
      <c r="DI9" s="97">
        <f t="shared" si="14"/>
        <v>0.11249999999999995</v>
      </c>
      <c r="DJ9" s="97">
        <f t="shared" si="14"/>
        <v>-1.5151515151515164E-2</v>
      </c>
      <c r="DK9" s="97">
        <f t="shared" si="14"/>
        <v>9.090909090909087E-2</v>
      </c>
      <c r="DL9" s="97">
        <f t="shared" si="14"/>
        <v>9.090909090909087E-2</v>
      </c>
      <c r="DM9" s="97">
        <f t="shared" si="14"/>
        <v>9.9999999999999908E-2</v>
      </c>
      <c r="DN9" s="97">
        <f t="shared" si="14"/>
        <v>0.12686567164179116</v>
      </c>
      <c r="DO9" s="97">
        <f t="shared" si="14"/>
        <v>0.12686567164179116</v>
      </c>
      <c r="DP9" s="97">
        <f t="shared" si="14"/>
        <v>8.3870967741935379E-2</v>
      </c>
      <c r="DQ9" s="97">
        <f t="shared" si="14"/>
        <v>2.6548672566371705E-2</v>
      </c>
      <c r="DR9" s="97">
        <f t="shared" si="14"/>
        <v>2.6548672566371705E-2</v>
      </c>
      <c r="DS9" s="97">
        <f t="shared" si="14"/>
        <v>2.6548672566371705E-2</v>
      </c>
      <c r="DT9" s="97">
        <f t="shared" si="14"/>
        <v>-0.11111111111111108</v>
      </c>
      <c r="DU9" s="97">
        <f t="shared" si="14"/>
        <v>-0.11111111111111108</v>
      </c>
      <c r="DV9" s="97">
        <f t="shared" si="14"/>
        <v>-0.13888888888888884</v>
      </c>
      <c r="DW9" s="97">
        <f t="shared" si="14"/>
        <v>-0.13888888888888884</v>
      </c>
      <c r="DX9" s="97">
        <f t="shared" si="14"/>
        <v>-0.13888888888888884</v>
      </c>
      <c r="DY9" s="97">
        <f t="shared" si="14"/>
        <v>-9.8901098901098994E-2</v>
      </c>
      <c r="DZ9" s="97">
        <f t="shared" si="14"/>
        <v>0.11249999999999995</v>
      </c>
    </row>
    <row r="10" spans="2:130">
      <c r="B10" s="96">
        <v>8</v>
      </c>
      <c r="C10" s="92" t="s">
        <v>317</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8</v>
      </c>
      <c r="AC10" s="92" t="s">
        <v>2187</v>
      </c>
      <c r="AD10" s="31">
        <f>D4+D7+D11</f>
        <v>0.16300000000000001</v>
      </c>
      <c r="AE10" s="31">
        <f t="shared" ref="AE10:AZ10" si="18">E4+E7+E11</f>
        <v>0.16300000000000001</v>
      </c>
      <c r="AF10" s="31">
        <f t="shared" si="18"/>
        <v>0.16300000000000001</v>
      </c>
      <c r="AG10" s="31">
        <f t="shared" si="18"/>
        <v>6.3E-2</v>
      </c>
      <c r="AH10" s="31">
        <f t="shared" si="18"/>
        <v>5.4999999999999993E-2</v>
      </c>
      <c r="AI10" s="31">
        <f t="shared" si="18"/>
        <v>5.4999999999999993E-2</v>
      </c>
      <c r="AJ10" s="31">
        <f t="shared" si="18"/>
        <v>5.4000000000000006E-2</v>
      </c>
      <c r="AK10" s="31">
        <f t="shared" si="18"/>
        <v>7.8E-2</v>
      </c>
      <c r="AL10" s="31">
        <f t="shared" si="18"/>
        <v>7.8E-2</v>
      </c>
      <c r="AM10" s="31">
        <f t="shared" si="18"/>
        <v>0.107</v>
      </c>
      <c r="AN10" s="31">
        <f t="shared" si="18"/>
        <v>8.8999999999999996E-2</v>
      </c>
      <c r="AO10" s="31">
        <f t="shared" si="18"/>
        <v>8.8999999999999996E-2</v>
      </c>
      <c r="AP10" s="31">
        <f t="shared" si="18"/>
        <v>0.112</v>
      </c>
      <c r="AQ10" s="31">
        <f t="shared" si="18"/>
        <v>8.6999999999999994E-2</v>
      </c>
      <c r="AR10" s="31">
        <f t="shared" si="18"/>
        <v>8.6999999999999994E-2</v>
      </c>
      <c r="AS10" s="31">
        <f t="shared" si="18"/>
        <v>8.6999999999999994E-2</v>
      </c>
      <c r="AT10" s="31">
        <f t="shared" si="18"/>
        <v>0.05</v>
      </c>
      <c r="AU10" s="31">
        <f t="shared" si="18"/>
        <v>0.05</v>
      </c>
      <c r="AV10" s="31">
        <f t="shared" si="18"/>
        <v>3.4000000000000002E-2</v>
      </c>
      <c r="AW10" s="31">
        <f t="shared" si="18"/>
        <v>3.4000000000000002E-2</v>
      </c>
      <c r="AX10" s="31">
        <f t="shared" si="18"/>
        <v>3.4000000000000002E-2</v>
      </c>
      <c r="AY10" s="31">
        <f t="shared" si="18"/>
        <v>0.16300000000000001</v>
      </c>
      <c r="AZ10" s="31">
        <f t="shared" si="18"/>
        <v>5.4999999999999993E-2</v>
      </c>
      <c r="BB10" s="94">
        <v>8</v>
      </c>
      <c r="BC10" s="92" t="s">
        <v>375</v>
      </c>
      <c r="BD10" s="31">
        <v>0.187</v>
      </c>
      <c r="BE10" s="31">
        <v>0.187</v>
      </c>
      <c r="BF10" s="31">
        <v>0.187</v>
      </c>
      <c r="BG10" s="31">
        <v>7.8E-2</v>
      </c>
      <c r="BH10" s="31">
        <v>7.3999999999999996E-2</v>
      </c>
      <c r="BI10" s="31">
        <v>7.3999999999999996E-2</v>
      </c>
      <c r="BJ10" s="31">
        <v>7.0000000000000007E-2</v>
      </c>
      <c r="BK10" s="31">
        <v>9.9999999999999992E-2</v>
      </c>
      <c r="BL10" s="31">
        <v>9.9999999999999992E-2</v>
      </c>
      <c r="BM10" s="31">
        <v>0.14599999999999999</v>
      </c>
      <c r="BN10" s="31">
        <v>0.11799999999999999</v>
      </c>
      <c r="BO10" s="31">
        <v>0.11799999999999999</v>
      </c>
      <c r="BP10" s="31">
        <v>0.14799999999999999</v>
      </c>
      <c r="BQ10" s="31">
        <v>0.11299999999999999</v>
      </c>
      <c r="BR10" s="31">
        <v>0.11299999999999999</v>
      </c>
      <c r="BS10" s="31">
        <v>0.11299999999999999</v>
      </c>
      <c r="BT10" s="31">
        <v>6.0999999999999999E-2</v>
      </c>
      <c r="BU10" s="31">
        <v>6.0999999999999999E-2</v>
      </c>
      <c r="BV10" s="31">
        <v>3.9999999999999994E-2</v>
      </c>
      <c r="BW10" s="31">
        <v>3.9999999999999994E-2</v>
      </c>
      <c r="BX10" s="31">
        <v>3.9999999999999994E-2</v>
      </c>
      <c r="BY10" s="31">
        <v>0.187</v>
      </c>
      <c r="BZ10" s="31">
        <v>7.3999999999999996E-2</v>
      </c>
      <c r="CB10" s="94">
        <v>2</v>
      </c>
      <c r="CC10" s="94">
        <v>4</v>
      </c>
      <c r="CD10" s="94" t="str">
        <f t="shared" si="1"/>
        <v>処遇加算Ⅰ特定加算Ⅰベア加算なしから新加算Ⅳ</v>
      </c>
      <c r="CE10" s="97">
        <f t="shared" si="11"/>
        <v>-5.5000000000000021E-2</v>
      </c>
      <c r="CF10" s="97">
        <f t="shared" si="11"/>
        <v>-5.5000000000000021E-2</v>
      </c>
      <c r="CG10" s="97">
        <f t="shared" si="11"/>
        <v>-5.5000000000000021E-2</v>
      </c>
      <c r="CH10" s="97">
        <f t="shared" si="11"/>
        <v>-1.6E-2</v>
      </c>
      <c r="CI10" s="97">
        <f t="shared" si="11"/>
        <v>-7.0000000000000062E-3</v>
      </c>
      <c r="CJ10" s="97">
        <f t="shared" si="11"/>
        <v>-7.0000000000000062E-3</v>
      </c>
      <c r="CK10" s="97">
        <f t="shared" si="11"/>
        <v>-1.3999999999999999E-2</v>
      </c>
      <c r="CL10" s="97">
        <f t="shared" si="11"/>
        <v>-1.2000000000000011E-2</v>
      </c>
      <c r="CM10" s="97">
        <f t="shared" si="11"/>
        <v>-1.2000000000000011E-2</v>
      </c>
      <c r="CN10" s="97">
        <f t="shared" si="11"/>
        <v>-1.3000000000000012E-2</v>
      </c>
      <c r="CO10" s="97">
        <f t="shared" si="12"/>
        <v>-1.0999999999999996E-2</v>
      </c>
      <c r="CP10" s="97">
        <f t="shared" si="12"/>
        <v>-1.0999999999999996E-2</v>
      </c>
      <c r="CQ10" s="97">
        <f t="shared" si="12"/>
        <v>-1.7000000000000015E-2</v>
      </c>
      <c r="CR10" s="97">
        <f t="shared" si="12"/>
        <v>-2.0000000000000004E-2</v>
      </c>
      <c r="CS10" s="97">
        <f t="shared" si="12"/>
        <v>-2.0000000000000004E-2</v>
      </c>
      <c r="CT10" s="97">
        <f t="shared" si="12"/>
        <v>-2.0000000000000004E-2</v>
      </c>
      <c r="CU10" s="97">
        <f t="shared" si="12"/>
        <v>-1.5999999999999993E-2</v>
      </c>
      <c r="CV10" s="97">
        <f t="shared" si="12"/>
        <v>-1.5999999999999993E-2</v>
      </c>
      <c r="CW10" s="97">
        <f t="shared" si="12"/>
        <v>-1.1999999999999993E-2</v>
      </c>
      <c r="CX10" s="97">
        <f t="shared" si="12"/>
        <v>-1.1999999999999993E-2</v>
      </c>
      <c r="CY10" s="97">
        <f t="shared" si="13"/>
        <v>-1.1999999999999993E-2</v>
      </c>
      <c r="CZ10" s="97">
        <f t="shared" si="13"/>
        <v>-5.5000000000000021E-2</v>
      </c>
      <c r="DA10" s="97">
        <f t="shared" si="13"/>
        <v>-7.0000000000000062E-3</v>
      </c>
      <c r="DC10" s="94" t="s">
        <v>2188</v>
      </c>
      <c r="DD10" s="97">
        <f t="shared" si="16"/>
        <v>-0.37931034482758635</v>
      </c>
      <c r="DE10" s="97">
        <f t="shared" si="14"/>
        <v>-0.37931034482758635</v>
      </c>
      <c r="DF10" s="97">
        <f t="shared" si="14"/>
        <v>-0.37931034482758635</v>
      </c>
      <c r="DG10" s="97">
        <f t="shared" si="14"/>
        <v>-0.25396825396825395</v>
      </c>
      <c r="DH10" s="97">
        <f t="shared" si="14"/>
        <v>-0.10937500000000012</v>
      </c>
      <c r="DI10" s="97">
        <f t="shared" si="14"/>
        <v>-0.10937500000000012</v>
      </c>
      <c r="DJ10" s="97">
        <f t="shared" si="14"/>
        <v>-0.26415094339622636</v>
      </c>
      <c r="DK10" s="97">
        <f t="shared" si="14"/>
        <v>-0.13636363636363649</v>
      </c>
      <c r="DL10" s="97">
        <f t="shared" si="14"/>
        <v>-0.13636363636363649</v>
      </c>
      <c r="DM10" s="97">
        <f t="shared" si="14"/>
        <v>-0.10655737704918042</v>
      </c>
      <c r="DN10" s="97">
        <f t="shared" si="14"/>
        <v>-0.10377358490566034</v>
      </c>
      <c r="DO10" s="97">
        <f t="shared" si="14"/>
        <v>-0.10377358490566034</v>
      </c>
      <c r="DP10" s="97">
        <f t="shared" si="14"/>
        <v>-0.13600000000000012</v>
      </c>
      <c r="DQ10" s="97">
        <f t="shared" si="14"/>
        <v>-0.22222222222222227</v>
      </c>
      <c r="DR10" s="97">
        <f t="shared" si="14"/>
        <v>-0.22222222222222227</v>
      </c>
      <c r="DS10" s="97">
        <f t="shared" si="14"/>
        <v>-0.22222222222222227</v>
      </c>
      <c r="DT10" s="97">
        <f t="shared" si="14"/>
        <v>-0.36363636363636342</v>
      </c>
      <c r="DU10" s="97">
        <f t="shared" si="14"/>
        <v>-0.36363636363636342</v>
      </c>
      <c r="DV10" s="97">
        <f t="shared" si="14"/>
        <v>-0.41379310344827563</v>
      </c>
      <c r="DW10" s="97">
        <f t="shared" si="14"/>
        <v>-0.41379310344827563</v>
      </c>
      <c r="DX10" s="97">
        <f t="shared" si="14"/>
        <v>-0.41379310344827563</v>
      </c>
      <c r="DY10" s="97">
        <f t="shared" si="14"/>
        <v>-0.37931034482758635</v>
      </c>
      <c r="DZ10" s="97">
        <f t="shared" si="14"/>
        <v>-0.10937500000000012</v>
      </c>
    </row>
    <row r="11" spans="2:130" ht="24">
      <c r="B11" s="96">
        <v>9</v>
      </c>
      <c r="C11" s="90" t="s">
        <v>314</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9</v>
      </c>
      <c r="AC11" s="92" t="s">
        <v>2189</v>
      </c>
      <c r="AD11" s="31">
        <f>D4+D8+D10</f>
        <v>0.16600000000000001</v>
      </c>
      <c r="AE11" s="31">
        <f t="shared" ref="AE11:AZ11" si="19">E4+E8+E10</f>
        <v>0.16600000000000001</v>
      </c>
      <c r="AF11" s="31">
        <f t="shared" si="19"/>
        <v>0.16600000000000001</v>
      </c>
      <c r="AG11" s="31">
        <f t="shared" si="19"/>
        <v>6.8000000000000005E-2</v>
      </c>
      <c r="AH11" s="31">
        <f t="shared" si="19"/>
        <v>6.4000000000000001E-2</v>
      </c>
      <c r="AI11" s="31">
        <f t="shared" si="19"/>
        <v>6.4000000000000001E-2</v>
      </c>
      <c r="AJ11" s="31">
        <f t="shared" si="19"/>
        <v>6.1000000000000006E-2</v>
      </c>
      <c r="AK11" s="31">
        <f t="shared" si="19"/>
        <v>8.6999999999999994E-2</v>
      </c>
      <c r="AL11" s="31">
        <f t="shared" si="19"/>
        <v>8.6999999999999994E-2</v>
      </c>
      <c r="AM11" s="31">
        <f t="shared" si="19"/>
        <v>0.123</v>
      </c>
      <c r="AN11" s="31">
        <f t="shared" si="19"/>
        <v>0.10299999999999999</v>
      </c>
      <c r="AO11" s="31">
        <f t="shared" si="19"/>
        <v>0.10299999999999999</v>
      </c>
      <c r="AP11" s="31">
        <f t="shared" si="19"/>
        <v>0.127</v>
      </c>
      <c r="AQ11" s="31">
        <f t="shared" si="19"/>
        <v>9.8999999999999991E-2</v>
      </c>
      <c r="AR11" s="31">
        <f t="shared" si="19"/>
        <v>9.8999999999999991E-2</v>
      </c>
      <c r="AS11" s="31">
        <f t="shared" si="19"/>
        <v>9.8999999999999991E-2</v>
      </c>
      <c r="AT11" s="31">
        <f t="shared" si="19"/>
        <v>5.3999999999999999E-2</v>
      </c>
      <c r="AU11" s="31">
        <f t="shared" si="19"/>
        <v>5.3999999999999999E-2</v>
      </c>
      <c r="AV11" s="31">
        <f t="shared" si="19"/>
        <v>3.4999999999999996E-2</v>
      </c>
      <c r="AW11" s="31">
        <f t="shared" si="19"/>
        <v>3.4999999999999996E-2</v>
      </c>
      <c r="AX11" s="31">
        <f t="shared" si="19"/>
        <v>3.4999999999999996E-2</v>
      </c>
      <c r="AY11" s="31">
        <f t="shared" si="19"/>
        <v>0.16600000000000001</v>
      </c>
      <c r="AZ11" s="31">
        <f t="shared" si="19"/>
        <v>6.4000000000000001E-2</v>
      </c>
      <c r="BB11" s="94">
        <v>9</v>
      </c>
      <c r="BC11" s="92" t="s">
        <v>376</v>
      </c>
      <c r="BD11" s="31">
        <v>0.184</v>
      </c>
      <c r="BE11" s="31">
        <v>0.184</v>
      </c>
      <c r="BF11" s="31">
        <v>0.184</v>
      </c>
      <c r="BG11" s="31">
        <v>7.2999999999999995E-2</v>
      </c>
      <c r="BH11" s="31">
        <v>6.4999999999999988E-2</v>
      </c>
      <c r="BI11" s="31">
        <v>6.4999999999999988E-2</v>
      </c>
      <c r="BJ11" s="31">
        <v>6.3E-2</v>
      </c>
      <c r="BK11" s="31">
        <v>9.0999999999999998E-2</v>
      </c>
      <c r="BL11" s="31">
        <v>9.0999999999999998E-2</v>
      </c>
      <c r="BM11" s="31">
        <v>0.13</v>
      </c>
      <c r="BN11" s="31">
        <v>0.104</v>
      </c>
      <c r="BO11" s="31">
        <v>0.104</v>
      </c>
      <c r="BP11" s="31">
        <v>0.13300000000000001</v>
      </c>
      <c r="BQ11" s="31">
        <v>0.10099999999999999</v>
      </c>
      <c r="BR11" s="31">
        <v>0.10099999999999999</v>
      </c>
      <c r="BS11" s="31">
        <v>0.10099999999999999</v>
      </c>
      <c r="BT11" s="31">
        <v>5.7000000000000002E-2</v>
      </c>
      <c r="BU11" s="31">
        <v>5.7000000000000002E-2</v>
      </c>
      <c r="BV11" s="31">
        <v>3.9E-2</v>
      </c>
      <c r="BW11" s="31">
        <v>3.9E-2</v>
      </c>
      <c r="BX11" s="31">
        <v>3.9E-2</v>
      </c>
      <c r="BY11" s="31">
        <v>0.184</v>
      </c>
      <c r="BZ11" s="31">
        <v>6.4999999999999988E-2</v>
      </c>
      <c r="CB11" s="94">
        <v>2</v>
      </c>
      <c r="CC11" s="94">
        <v>5</v>
      </c>
      <c r="CD11" s="94" t="str">
        <f t="shared" si="1"/>
        <v>処遇加算Ⅰ特定加算Ⅰベア加算なしから新加算Ⅴ（１）</v>
      </c>
      <c r="CE11" s="97">
        <f t="shared" si="11"/>
        <v>2.0999999999999991E-2</v>
      </c>
      <c r="CF11" s="97">
        <f t="shared" si="11"/>
        <v>2.0999999999999991E-2</v>
      </c>
      <c r="CG11" s="97">
        <f t="shared" si="11"/>
        <v>2.0999999999999991E-2</v>
      </c>
      <c r="CH11" s="97">
        <f t="shared" si="11"/>
        <v>9.999999999999995E-3</v>
      </c>
      <c r="CI11" s="97">
        <f t="shared" si="11"/>
        <v>9.999999999999995E-3</v>
      </c>
      <c r="CJ11" s="97">
        <f t="shared" si="11"/>
        <v>9.999999999999995E-3</v>
      </c>
      <c r="CK11" s="97">
        <f t="shared" si="11"/>
        <v>8.9999999999999941E-3</v>
      </c>
      <c r="CL11" s="97">
        <f t="shared" si="11"/>
        <v>1.2999999999999998E-2</v>
      </c>
      <c r="CM11" s="97">
        <f t="shared" si="11"/>
        <v>1.2999999999999998E-2</v>
      </c>
      <c r="CN11" s="97">
        <f t="shared" si="11"/>
        <v>2.2999999999999993E-2</v>
      </c>
      <c r="CO11" s="97">
        <f t="shared" si="12"/>
        <v>1.5000000000000013E-2</v>
      </c>
      <c r="CP11" s="97">
        <f t="shared" si="12"/>
        <v>1.5000000000000013E-2</v>
      </c>
      <c r="CQ11" s="97">
        <f t="shared" si="12"/>
        <v>2.0999999999999991E-2</v>
      </c>
      <c r="CR11" s="97">
        <f t="shared" si="12"/>
        <v>1.3999999999999999E-2</v>
      </c>
      <c r="CS11" s="97">
        <f t="shared" si="12"/>
        <v>1.3999999999999999E-2</v>
      </c>
      <c r="CT11" s="97">
        <f t="shared" si="12"/>
        <v>1.3999999999999999E-2</v>
      </c>
      <c r="CU11" s="97">
        <f t="shared" si="12"/>
        <v>7.0000000000000062E-3</v>
      </c>
      <c r="CV11" s="97">
        <f t="shared" si="12"/>
        <v>7.0000000000000062E-3</v>
      </c>
      <c r="CW11" s="97">
        <f t="shared" si="12"/>
        <v>4.9999999999999975E-3</v>
      </c>
      <c r="CX11" s="97">
        <f t="shared" si="12"/>
        <v>4.9999999999999975E-3</v>
      </c>
      <c r="CY11" s="97">
        <f t="shared" si="13"/>
        <v>4.9999999999999975E-3</v>
      </c>
      <c r="CZ11" s="97">
        <f t="shared" si="13"/>
        <v>2.0999999999999991E-2</v>
      </c>
      <c r="DA11" s="97">
        <f t="shared" si="13"/>
        <v>9.999999999999995E-3</v>
      </c>
      <c r="DC11" s="94" t="s">
        <v>2190</v>
      </c>
      <c r="DD11" s="97">
        <f t="shared" si="16"/>
        <v>9.5022624434389094E-2</v>
      </c>
      <c r="DE11" s="97">
        <f t="shared" si="14"/>
        <v>9.5022624434389094E-2</v>
      </c>
      <c r="DF11" s="97">
        <f t="shared" si="14"/>
        <v>9.5022624434389094E-2</v>
      </c>
      <c r="DG11" s="97">
        <f t="shared" si="14"/>
        <v>0.11235955056179771</v>
      </c>
      <c r="DH11" s="97">
        <f t="shared" si="14"/>
        <v>0.12345679012345674</v>
      </c>
      <c r="DI11" s="97">
        <f t="shared" si="14"/>
        <v>0.12345679012345674</v>
      </c>
      <c r="DJ11" s="97">
        <f t="shared" si="14"/>
        <v>0.11842105263157887</v>
      </c>
      <c r="DK11" s="97">
        <f t="shared" si="14"/>
        <v>0.11504424778761059</v>
      </c>
      <c r="DL11" s="97">
        <f t="shared" si="14"/>
        <v>0.11504424778761059</v>
      </c>
      <c r="DM11" s="97">
        <f t="shared" si="14"/>
        <v>0.1455696202531645</v>
      </c>
      <c r="DN11" s="97">
        <f t="shared" si="14"/>
        <v>0.11363636363636373</v>
      </c>
      <c r="DO11" s="97">
        <f t="shared" si="14"/>
        <v>0.11363636363636373</v>
      </c>
      <c r="DP11" s="97">
        <f t="shared" si="14"/>
        <v>0.12883435582822081</v>
      </c>
      <c r="DQ11" s="97">
        <f t="shared" si="14"/>
        <v>0.1129032258064516</v>
      </c>
      <c r="DR11" s="97">
        <f t="shared" si="14"/>
        <v>0.1129032258064516</v>
      </c>
      <c r="DS11" s="97">
        <f t="shared" si="14"/>
        <v>0.1129032258064516</v>
      </c>
      <c r="DT11" s="97">
        <f t="shared" si="14"/>
        <v>0.1044776119402986</v>
      </c>
      <c r="DU11" s="97">
        <f t="shared" si="14"/>
        <v>0.1044776119402986</v>
      </c>
      <c r="DV11" s="97">
        <f t="shared" si="14"/>
        <v>0.10869565217391301</v>
      </c>
      <c r="DW11" s="97">
        <f t="shared" si="14"/>
        <v>0.10869565217391301</v>
      </c>
      <c r="DX11" s="97">
        <f t="shared" si="14"/>
        <v>0.10869565217391301</v>
      </c>
      <c r="DY11" s="97">
        <f t="shared" si="14"/>
        <v>9.5022624434389094E-2</v>
      </c>
      <c r="DZ11" s="97">
        <f t="shared" si="14"/>
        <v>0.12345679012345674</v>
      </c>
    </row>
    <row r="12" spans="2:130">
      <c r="AB12" s="94">
        <v>10</v>
      </c>
      <c r="AC12" s="92" t="s">
        <v>2191</v>
      </c>
      <c r="AD12" s="95">
        <f>D4+D8+D11</f>
        <v>0.14200000000000002</v>
      </c>
      <c r="AE12" s="95">
        <f t="shared" ref="AE12:AZ12" si="20">E4+E8+E11</f>
        <v>0.14200000000000002</v>
      </c>
      <c r="AF12" s="95">
        <f t="shared" si="20"/>
        <v>0.14200000000000002</v>
      </c>
      <c r="AG12" s="95">
        <f t="shared" si="20"/>
        <v>5.7000000000000002E-2</v>
      </c>
      <c r="AH12" s="95">
        <f t="shared" si="20"/>
        <v>5.2999999999999999E-2</v>
      </c>
      <c r="AI12" s="95">
        <f t="shared" si="20"/>
        <v>5.2999999999999999E-2</v>
      </c>
      <c r="AJ12" s="95">
        <f t="shared" si="20"/>
        <v>5.1000000000000004E-2</v>
      </c>
      <c r="AK12" s="95">
        <f t="shared" si="20"/>
        <v>7.1999999999999995E-2</v>
      </c>
      <c r="AL12" s="95">
        <f t="shared" si="20"/>
        <v>7.1999999999999995E-2</v>
      </c>
      <c r="AM12" s="95">
        <f t="shared" si="20"/>
        <v>0.1</v>
      </c>
      <c r="AN12" s="95">
        <f t="shared" si="20"/>
        <v>8.5999999999999993E-2</v>
      </c>
      <c r="AO12" s="95">
        <f t="shared" si="20"/>
        <v>8.5999999999999993E-2</v>
      </c>
      <c r="AP12" s="95">
        <f t="shared" si="20"/>
        <v>0.10400000000000001</v>
      </c>
      <c r="AQ12" s="95">
        <f t="shared" si="20"/>
        <v>8.299999999999999E-2</v>
      </c>
      <c r="AR12" s="95">
        <f t="shared" si="20"/>
        <v>8.299999999999999E-2</v>
      </c>
      <c r="AS12" s="95">
        <f t="shared" si="20"/>
        <v>8.299999999999999E-2</v>
      </c>
      <c r="AT12" s="95">
        <f t="shared" si="20"/>
        <v>4.5999999999999999E-2</v>
      </c>
      <c r="AU12" s="95">
        <f t="shared" si="20"/>
        <v>4.5999999999999999E-2</v>
      </c>
      <c r="AV12" s="95">
        <f t="shared" si="20"/>
        <v>0.03</v>
      </c>
      <c r="AW12" s="95">
        <f t="shared" si="20"/>
        <v>0.03</v>
      </c>
      <c r="AX12" s="95">
        <f t="shared" si="20"/>
        <v>0.03</v>
      </c>
      <c r="AY12" s="95">
        <f t="shared" si="20"/>
        <v>0.14200000000000002</v>
      </c>
      <c r="AZ12" s="95">
        <f t="shared" si="20"/>
        <v>5.2999999999999999E-2</v>
      </c>
      <c r="BB12" s="94">
        <v>10</v>
      </c>
      <c r="BC12" s="92" t="s">
        <v>377</v>
      </c>
      <c r="BD12" s="95">
        <v>0.16300000000000001</v>
      </c>
      <c r="BE12" s="95">
        <v>0.16300000000000001</v>
      </c>
      <c r="BF12" s="95">
        <v>0.16300000000000001</v>
      </c>
      <c r="BG12" s="95">
        <v>6.7000000000000004E-2</v>
      </c>
      <c r="BH12" s="95">
        <v>6.3E-2</v>
      </c>
      <c r="BI12" s="95">
        <v>6.3E-2</v>
      </c>
      <c r="BJ12" s="95">
        <v>6.0000000000000005E-2</v>
      </c>
      <c r="BK12" s="95">
        <v>8.4999999999999992E-2</v>
      </c>
      <c r="BL12" s="95">
        <v>8.4999999999999992E-2</v>
      </c>
      <c r="BM12" s="95">
        <v>0.123</v>
      </c>
      <c r="BN12" s="95">
        <v>0.10099999999999999</v>
      </c>
      <c r="BO12" s="95">
        <v>0.10099999999999999</v>
      </c>
      <c r="BP12" s="95">
        <v>0.125</v>
      </c>
      <c r="BQ12" s="95">
        <v>9.6999999999999989E-2</v>
      </c>
      <c r="BR12" s="95">
        <v>9.6999999999999989E-2</v>
      </c>
      <c r="BS12" s="95">
        <v>9.6999999999999989E-2</v>
      </c>
      <c r="BT12" s="95">
        <v>5.2999999999999999E-2</v>
      </c>
      <c r="BU12" s="95">
        <v>5.2999999999999999E-2</v>
      </c>
      <c r="BV12" s="95">
        <v>3.4999999999999996E-2</v>
      </c>
      <c r="BW12" s="95">
        <v>3.4999999999999996E-2</v>
      </c>
      <c r="BX12" s="95">
        <v>3.4999999999999996E-2</v>
      </c>
      <c r="BY12" s="95">
        <v>0.16300000000000001</v>
      </c>
      <c r="BZ12" s="95">
        <v>6.3E-2</v>
      </c>
      <c r="CB12" s="94">
        <v>3</v>
      </c>
      <c r="CC12" s="94">
        <v>1</v>
      </c>
      <c r="CD12" s="94" t="str">
        <f t="shared" si="1"/>
        <v>処遇加算Ⅰ特定加算Ⅱベア加算から新加算Ⅰ</v>
      </c>
      <c r="CE12" s="97">
        <f t="shared" ref="CE12:CN15" si="21">BD3-AD$5</f>
        <v>4.1999999999999982E-2</v>
      </c>
      <c r="CF12" s="97">
        <f t="shared" si="21"/>
        <v>4.1999999999999982E-2</v>
      </c>
      <c r="CG12" s="97">
        <f t="shared" si="21"/>
        <v>4.1999999999999982E-2</v>
      </c>
      <c r="CH12" s="97">
        <f t="shared" si="21"/>
        <v>1.5999999999999986E-2</v>
      </c>
      <c r="CI12" s="97">
        <f t="shared" si="21"/>
        <v>1.1999999999999997E-2</v>
      </c>
      <c r="CJ12" s="97">
        <f t="shared" si="21"/>
        <v>1.1999999999999997E-2</v>
      </c>
      <c r="CK12" s="97">
        <f t="shared" si="21"/>
        <v>1.1999999999999997E-2</v>
      </c>
      <c r="CL12" s="97">
        <f t="shared" si="21"/>
        <v>1.9000000000000003E-2</v>
      </c>
      <c r="CM12" s="97">
        <f t="shared" si="21"/>
        <v>1.9000000000000003E-2</v>
      </c>
      <c r="CN12" s="97">
        <f t="shared" si="21"/>
        <v>0.03</v>
      </c>
      <c r="CO12" s="97">
        <f t="shared" ref="CO12:CX15" si="22">BN3-AN$5</f>
        <v>1.8000000000000016E-2</v>
      </c>
      <c r="CP12" s="97">
        <f t="shared" si="22"/>
        <v>1.8000000000000016E-2</v>
      </c>
      <c r="CQ12" s="97">
        <f t="shared" si="22"/>
        <v>2.8999999999999998E-2</v>
      </c>
      <c r="CR12" s="97">
        <f t="shared" si="22"/>
        <v>1.8000000000000002E-2</v>
      </c>
      <c r="CS12" s="97">
        <f t="shared" si="22"/>
        <v>1.8000000000000002E-2</v>
      </c>
      <c r="CT12" s="97">
        <f t="shared" si="22"/>
        <v>1.8000000000000002E-2</v>
      </c>
      <c r="CU12" s="97">
        <f t="shared" si="22"/>
        <v>1.100000000000001E-2</v>
      </c>
      <c r="CV12" s="97">
        <f t="shared" si="22"/>
        <v>1.100000000000001E-2</v>
      </c>
      <c r="CW12" s="97">
        <f t="shared" si="22"/>
        <v>8.9999999999999941E-3</v>
      </c>
      <c r="CX12" s="97">
        <f t="shared" si="22"/>
        <v>8.9999999999999941E-3</v>
      </c>
      <c r="CY12" s="97">
        <f t="shared" ref="CY12:DA15" si="23">BX3-AX$5</f>
        <v>8.9999999999999941E-3</v>
      </c>
      <c r="CZ12" s="97">
        <f t="shared" si="23"/>
        <v>4.1999999999999982E-2</v>
      </c>
      <c r="DA12" s="97">
        <f t="shared" si="23"/>
        <v>1.1999999999999997E-2</v>
      </c>
      <c r="DC12" s="94" t="s">
        <v>2192</v>
      </c>
      <c r="DD12" s="97">
        <f>CE12/BD3</f>
        <v>0.17142857142857135</v>
      </c>
      <c r="DE12" s="97">
        <f t="shared" ref="DE12:DZ15" si="24">CF12/BE3</f>
        <v>0.17142857142857135</v>
      </c>
      <c r="DF12" s="97">
        <f t="shared" si="24"/>
        <v>0.17142857142857135</v>
      </c>
      <c r="DG12" s="97">
        <f t="shared" si="24"/>
        <v>0.15999999999999986</v>
      </c>
      <c r="DH12" s="97">
        <f t="shared" si="24"/>
        <v>0.13043478260869565</v>
      </c>
      <c r="DI12" s="97">
        <f t="shared" si="24"/>
        <v>0.13043478260869565</v>
      </c>
      <c r="DJ12" s="97">
        <f t="shared" si="24"/>
        <v>0.1395348837209302</v>
      </c>
      <c r="DK12" s="97">
        <f t="shared" si="24"/>
        <v>0.14843750000000003</v>
      </c>
      <c r="DL12" s="97">
        <f t="shared" si="24"/>
        <v>0.14843750000000003</v>
      </c>
      <c r="DM12" s="97">
        <f t="shared" si="24"/>
        <v>0.16574585635359115</v>
      </c>
      <c r="DN12" s="97">
        <f t="shared" si="24"/>
        <v>0.12080536912751687</v>
      </c>
      <c r="DO12" s="97">
        <f t="shared" si="24"/>
        <v>0.12080536912751687</v>
      </c>
      <c r="DP12" s="97">
        <f t="shared" si="24"/>
        <v>0.15591397849462366</v>
      </c>
      <c r="DQ12" s="97">
        <f t="shared" si="24"/>
        <v>0.12857142857142859</v>
      </c>
      <c r="DR12" s="97">
        <f t="shared" si="24"/>
        <v>0.12857142857142859</v>
      </c>
      <c r="DS12" s="97">
        <f t="shared" si="24"/>
        <v>0.12857142857142859</v>
      </c>
      <c r="DT12" s="97">
        <f t="shared" si="24"/>
        <v>0.14666666666666678</v>
      </c>
      <c r="DU12" s="97">
        <f t="shared" si="24"/>
        <v>0.14666666666666678</v>
      </c>
      <c r="DV12" s="97">
        <f t="shared" si="24"/>
        <v>0.17647058823529405</v>
      </c>
      <c r="DW12" s="97">
        <f t="shared" si="24"/>
        <v>0.17647058823529405</v>
      </c>
      <c r="DX12" s="97">
        <f t="shared" si="24"/>
        <v>0.17647058823529405</v>
      </c>
      <c r="DY12" s="97">
        <f t="shared" si="24"/>
        <v>0.17142857142857135</v>
      </c>
      <c r="DZ12" s="97">
        <f t="shared" si="24"/>
        <v>0.13043478260869565</v>
      </c>
    </row>
    <row r="13" spans="2:130">
      <c r="AB13" s="94">
        <v>11</v>
      </c>
      <c r="AC13" s="92" t="s">
        <v>2193</v>
      </c>
      <c r="AD13" s="31">
        <f>D4+D9+D10</f>
        <v>0.124</v>
      </c>
      <c r="AE13" s="31">
        <f t="shared" ref="AE13:AZ13" si="25">E4+E9+E10</f>
        <v>0.124</v>
      </c>
      <c r="AF13" s="31">
        <f t="shared" si="25"/>
        <v>0.124</v>
      </c>
      <c r="AG13" s="31">
        <f t="shared" si="25"/>
        <v>5.3000000000000005E-2</v>
      </c>
      <c r="AH13" s="31">
        <f t="shared" si="25"/>
        <v>5.3999999999999992E-2</v>
      </c>
      <c r="AI13" s="31">
        <f t="shared" si="25"/>
        <v>5.3999999999999992E-2</v>
      </c>
      <c r="AJ13" s="31">
        <f t="shared" si="25"/>
        <v>4.4000000000000004E-2</v>
      </c>
      <c r="AK13" s="31">
        <f t="shared" si="25"/>
        <v>7.4999999999999997E-2</v>
      </c>
      <c r="AL13" s="31">
        <f t="shared" si="25"/>
        <v>7.4999999999999997E-2</v>
      </c>
      <c r="AM13" s="31">
        <f t="shared" si="25"/>
        <v>9.9000000000000005E-2</v>
      </c>
      <c r="AN13" s="31">
        <f t="shared" si="25"/>
        <v>9.0999999999999998E-2</v>
      </c>
      <c r="AO13" s="31">
        <f t="shared" si="25"/>
        <v>9.0999999999999998E-2</v>
      </c>
      <c r="AP13" s="31">
        <f t="shared" si="25"/>
        <v>0.10400000000000001</v>
      </c>
      <c r="AQ13" s="31">
        <f t="shared" si="25"/>
        <v>7.5999999999999998E-2</v>
      </c>
      <c r="AR13" s="31">
        <f t="shared" si="25"/>
        <v>7.5999999999999998E-2</v>
      </c>
      <c r="AS13" s="31">
        <f t="shared" si="25"/>
        <v>7.5999999999999998E-2</v>
      </c>
      <c r="AT13" s="31">
        <f t="shared" si="25"/>
        <v>3.7000000000000005E-2</v>
      </c>
      <c r="AU13" s="31">
        <f t="shared" si="25"/>
        <v>3.7000000000000005E-2</v>
      </c>
      <c r="AV13" s="31">
        <f t="shared" si="25"/>
        <v>2.4E-2</v>
      </c>
      <c r="AW13" s="31">
        <f t="shared" si="25"/>
        <v>2.4E-2</v>
      </c>
      <c r="AX13" s="31">
        <f t="shared" si="25"/>
        <v>2.4E-2</v>
      </c>
      <c r="AY13" s="31">
        <f t="shared" si="25"/>
        <v>0.124</v>
      </c>
      <c r="AZ13" s="31">
        <f t="shared" si="25"/>
        <v>5.3999999999999992E-2</v>
      </c>
      <c r="BB13" s="94">
        <v>11</v>
      </c>
      <c r="BC13" s="92" t="s">
        <v>378</v>
      </c>
      <c r="BD13" s="95">
        <v>0.16299999999999998</v>
      </c>
      <c r="BE13" s="95">
        <v>0.16299999999999998</v>
      </c>
      <c r="BF13" s="95">
        <v>0.16299999999999998</v>
      </c>
      <c r="BG13" s="95">
        <v>6.4999999999999988E-2</v>
      </c>
      <c r="BH13" s="95">
        <v>5.6000000000000001E-2</v>
      </c>
      <c r="BI13" s="95">
        <v>5.6000000000000001E-2</v>
      </c>
      <c r="BJ13" s="95">
        <v>5.8000000000000003E-2</v>
      </c>
      <c r="BK13" s="95">
        <v>7.9000000000000001E-2</v>
      </c>
      <c r="BL13" s="95">
        <v>7.9000000000000001E-2</v>
      </c>
      <c r="BM13" s="95">
        <v>0.11899999999999999</v>
      </c>
      <c r="BN13" s="95">
        <v>8.8000000000000009E-2</v>
      </c>
      <c r="BO13" s="95">
        <v>8.8000000000000009E-2</v>
      </c>
      <c r="BP13" s="95">
        <v>0.12000000000000001</v>
      </c>
      <c r="BQ13" s="95">
        <v>0.09</v>
      </c>
      <c r="BR13" s="95">
        <v>0.09</v>
      </c>
      <c r="BS13" s="95">
        <v>0.09</v>
      </c>
      <c r="BT13" s="95">
        <v>5.2000000000000005E-2</v>
      </c>
      <c r="BU13" s="95">
        <v>5.2000000000000005E-2</v>
      </c>
      <c r="BV13" s="95">
        <v>3.5000000000000003E-2</v>
      </c>
      <c r="BW13" s="95">
        <v>3.5000000000000003E-2</v>
      </c>
      <c r="BX13" s="95">
        <v>3.5000000000000003E-2</v>
      </c>
      <c r="BY13" s="95">
        <v>0.16299999999999998</v>
      </c>
      <c r="BZ13" s="95">
        <v>5.6000000000000001E-2</v>
      </c>
      <c r="CB13" s="94">
        <v>3</v>
      </c>
      <c r="CC13" s="94">
        <v>2</v>
      </c>
      <c r="CD13" s="94" t="str">
        <f t="shared" si="1"/>
        <v>処遇加算Ⅰ特定加算Ⅱベア加算から新加算Ⅱ</v>
      </c>
      <c r="CE13" s="97">
        <f t="shared" si="21"/>
        <v>2.0999999999999991E-2</v>
      </c>
      <c r="CF13" s="97">
        <f t="shared" si="21"/>
        <v>2.0999999999999991E-2</v>
      </c>
      <c r="CG13" s="97">
        <f t="shared" si="21"/>
        <v>2.0999999999999991E-2</v>
      </c>
      <c r="CH13" s="97">
        <f t="shared" si="21"/>
        <v>9.999999999999995E-3</v>
      </c>
      <c r="CI13" s="97">
        <f t="shared" si="21"/>
        <v>9.999999999999995E-3</v>
      </c>
      <c r="CJ13" s="97">
        <f t="shared" si="21"/>
        <v>9.999999999999995E-3</v>
      </c>
      <c r="CK13" s="97">
        <f t="shared" si="21"/>
        <v>8.9999999999999941E-3</v>
      </c>
      <c r="CL13" s="97">
        <f t="shared" si="21"/>
        <v>1.2999999999999998E-2</v>
      </c>
      <c r="CM13" s="97">
        <f t="shared" si="21"/>
        <v>1.2999999999999998E-2</v>
      </c>
      <c r="CN13" s="97">
        <f t="shared" si="21"/>
        <v>2.2999999999999993E-2</v>
      </c>
      <c r="CO13" s="97">
        <f t="shared" si="22"/>
        <v>1.5000000000000013E-2</v>
      </c>
      <c r="CP13" s="97">
        <f t="shared" si="22"/>
        <v>1.5000000000000013E-2</v>
      </c>
      <c r="CQ13" s="97">
        <f t="shared" si="22"/>
        <v>2.0999999999999991E-2</v>
      </c>
      <c r="CR13" s="97">
        <f t="shared" si="22"/>
        <v>1.3999999999999999E-2</v>
      </c>
      <c r="CS13" s="97">
        <f t="shared" si="22"/>
        <v>1.3999999999999999E-2</v>
      </c>
      <c r="CT13" s="97">
        <f t="shared" si="22"/>
        <v>1.3999999999999999E-2</v>
      </c>
      <c r="CU13" s="97">
        <f t="shared" si="22"/>
        <v>7.0000000000000062E-3</v>
      </c>
      <c r="CV13" s="97">
        <f t="shared" si="22"/>
        <v>7.0000000000000062E-3</v>
      </c>
      <c r="CW13" s="97">
        <f t="shared" si="22"/>
        <v>4.9999999999999975E-3</v>
      </c>
      <c r="CX13" s="97">
        <f t="shared" si="22"/>
        <v>4.9999999999999975E-3</v>
      </c>
      <c r="CY13" s="97">
        <f t="shared" si="23"/>
        <v>4.9999999999999975E-3</v>
      </c>
      <c r="CZ13" s="97">
        <f t="shared" si="23"/>
        <v>2.0999999999999991E-2</v>
      </c>
      <c r="DA13" s="97">
        <f t="shared" si="23"/>
        <v>9.999999999999995E-3</v>
      </c>
      <c r="DC13" s="94" t="s">
        <v>2194</v>
      </c>
      <c r="DD13" s="97">
        <f t="shared" ref="DD13:DD15" si="26">CE13/BD4</f>
        <v>9.3749999999999958E-2</v>
      </c>
      <c r="DE13" s="97">
        <f t="shared" si="24"/>
        <v>9.3749999999999958E-2</v>
      </c>
      <c r="DF13" s="97">
        <f t="shared" si="24"/>
        <v>9.3749999999999958E-2</v>
      </c>
      <c r="DG13" s="97">
        <f t="shared" si="24"/>
        <v>0.1063829787234042</v>
      </c>
      <c r="DH13" s="97">
        <f t="shared" si="24"/>
        <v>0.11111111111111108</v>
      </c>
      <c r="DI13" s="97">
        <f t="shared" si="24"/>
        <v>0.11111111111111108</v>
      </c>
      <c r="DJ13" s="97">
        <f t="shared" si="24"/>
        <v>0.10843373493975898</v>
      </c>
      <c r="DK13" s="97">
        <f t="shared" si="24"/>
        <v>0.10655737704918031</v>
      </c>
      <c r="DL13" s="97">
        <f t="shared" si="24"/>
        <v>0.10655737704918031</v>
      </c>
      <c r="DM13" s="97">
        <f t="shared" si="24"/>
        <v>0.13218390804597699</v>
      </c>
      <c r="DN13" s="97">
        <f t="shared" si="24"/>
        <v>0.10273972602739734</v>
      </c>
      <c r="DO13" s="97">
        <f t="shared" si="24"/>
        <v>0.10273972602739734</v>
      </c>
      <c r="DP13" s="97">
        <f t="shared" si="24"/>
        <v>0.1179775280898876</v>
      </c>
      <c r="DQ13" s="97">
        <f t="shared" si="24"/>
        <v>0.10294117647058822</v>
      </c>
      <c r="DR13" s="97">
        <f t="shared" si="24"/>
        <v>0.10294117647058822</v>
      </c>
      <c r="DS13" s="97">
        <f t="shared" si="24"/>
        <v>0.10294117647058822</v>
      </c>
      <c r="DT13" s="97">
        <f t="shared" si="24"/>
        <v>9.8591549295774725E-2</v>
      </c>
      <c r="DU13" s="97">
        <f t="shared" si="24"/>
        <v>9.8591549295774725E-2</v>
      </c>
      <c r="DV13" s="97">
        <f t="shared" si="24"/>
        <v>0.10638297872340421</v>
      </c>
      <c r="DW13" s="97">
        <f t="shared" si="24"/>
        <v>0.10638297872340421</v>
      </c>
      <c r="DX13" s="97">
        <f t="shared" si="24"/>
        <v>0.10638297872340421</v>
      </c>
      <c r="DY13" s="97">
        <f t="shared" si="24"/>
        <v>9.3749999999999958E-2</v>
      </c>
      <c r="DZ13" s="97">
        <f t="shared" si="24"/>
        <v>0.11111111111111108</v>
      </c>
    </row>
    <row r="14" spans="2:130">
      <c r="AB14" s="94">
        <v>12</v>
      </c>
      <c r="AC14" s="92" t="s">
        <v>2195</v>
      </c>
      <c r="AD14" s="95">
        <f>D4+D9+D11</f>
        <v>0.1</v>
      </c>
      <c r="AE14" s="95">
        <f t="shared" ref="AE14:AZ14" si="27">E4+E9+E11</f>
        <v>0.1</v>
      </c>
      <c r="AF14" s="95">
        <f t="shared" si="27"/>
        <v>0.1</v>
      </c>
      <c r="AG14" s="95">
        <f t="shared" si="27"/>
        <v>4.2000000000000003E-2</v>
      </c>
      <c r="AH14" s="95">
        <f t="shared" si="27"/>
        <v>4.2999999999999997E-2</v>
      </c>
      <c r="AI14" s="95">
        <f t="shared" si="27"/>
        <v>4.2999999999999997E-2</v>
      </c>
      <c r="AJ14" s="95">
        <f t="shared" si="27"/>
        <v>3.4000000000000002E-2</v>
      </c>
      <c r="AK14" s="95">
        <f t="shared" si="27"/>
        <v>0.06</v>
      </c>
      <c r="AL14" s="95">
        <f t="shared" si="27"/>
        <v>0.06</v>
      </c>
      <c r="AM14" s="95">
        <f t="shared" si="27"/>
        <v>7.5999999999999998E-2</v>
      </c>
      <c r="AN14" s="95">
        <f t="shared" si="27"/>
        <v>7.3999999999999996E-2</v>
      </c>
      <c r="AO14" s="95">
        <f t="shared" si="27"/>
        <v>7.3999999999999996E-2</v>
      </c>
      <c r="AP14" s="95">
        <f t="shared" si="27"/>
        <v>8.1000000000000003E-2</v>
      </c>
      <c r="AQ14" s="95">
        <f t="shared" si="27"/>
        <v>0.06</v>
      </c>
      <c r="AR14" s="95">
        <f t="shared" si="27"/>
        <v>0.06</v>
      </c>
      <c r="AS14" s="95">
        <f t="shared" si="27"/>
        <v>0.06</v>
      </c>
      <c r="AT14" s="95">
        <f t="shared" si="27"/>
        <v>2.9000000000000001E-2</v>
      </c>
      <c r="AU14" s="95">
        <f t="shared" si="27"/>
        <v>2.9000000000000001E-2</v>
      </c>
      <c r="AV14" s="95">
        <f t="shared" si="27"/>
        <v>1.9E-2</v>
      </c>
      <c r="AW14" s="95">
        <f t="shared" si="27"/>
        <v>1.9E-2</v>
      </c>
      <c r="AX14" s="95">
        <f t="shared" si="27"/>
        <v>1.9E-2</v>
      </c>
      <c r="AY14" s="95">
        <f t="shared" si="27"/>
        <v>0.1</v>
      </c>
      <c r="AZ14" s="95">
        <f t="shared" si="27"/>
        <v>4.2999999999999997E-2</v>
      </c>
      <c r="BB14" s="94">
        <v>12</v>
      </c>
      <c r="BC14" s="92" t="s">
        <v>379</v>
      </c>
      <c r="BD14" s="95">
        <v>0.158</v>
      </c>
      <c r="BE14" s="95">
        <v>0.158</v>
      </c>
      <c r="BF14" s="95">
        <v>0.158</v>
      </c>
      <c r="BG14" s="95">
        <v>6.8000000000000005E-2</v>
      </c>
      <c r="BH14" s="95">
        <v>6.8999999999999992E-2</v>
      </c>
      <c r="BI14" s="95">
        <v>6.8999999999999992E-2</v>
      </c>
      <c r="BJ14" s="95">
        <v>5.6000000000000001E-2</v>
      </c>
      <c r="BK14" s="95">
        <v>9.5000000000000001E-2</v>
      </c>
      <c r="BL14" s="95">
        <v>9.5000000000000001E-2</v>
      </c>
      <c r="BM14" s="95">
        <v>0.127</v>
      </c>
      <c r="BN14" s="95">
        <v>0.11699999999999999</v>
      </c>
      <c r="BO14" s="95">
        <v>0.11699999999999999</v>
      </c>
      <c r="BP14" s="95">
        <v>0.13200000000000001</v>
      </c>
      <c r="BQ14" s="95">
        <v>9.7000000000000003E-2</v>
      </c>
      <c r="BR14" s="95">
        <v>9.7000000000000003E-2</v>
      </c>
      <c r="BS14" s="95">
        <v>9.7000000000000003E-2</v>
      </c>
      <c r="BT14" s="95">
        <v>4.5999999999999999E-2</v>
      </c>
      <c r="BU14" s="95">
        <v>4.5999999999999999E-2</v>
      </c>
      <c r="BV14" s="95">
        <v>3.1E-2</v>
      </c>
      <c r="BW14" s="95">
        <v>3.1E-2</v>
      </c>
      <c r="BX14" s="95">
        <v>3.1E-2</v>
      </c>
      <c r="BY14" s="95">
        <v>0.158</v>
      </c>
      <c r="BZ14" s="95">
        <v>6.8999999999999992E-2</v>
      </c>
      <c r="CB14" s="94">
        <v>3</v>
      </c>
      <c r="CC14" s="94">
        <v>3</v>
      </c>
      <c r="CD14" s="94" t="str">
        <f t="shared" si="1"/>
        <v>処遇加算Ⅰ特定加算Ⅱベア加算から新加算Ⅲ</v>
      </c>
      <c r="CE14" s="97">
        <f t="shared" si="21"/>
        <v>-2.1000000000000019E-2</v>
      </c>
      <c r="CF14" s="97">
        <f t="shared" si="21"/>
        <v>-2.1000000000000019E-2</v>
      </c>
      <c r="CG14" s="97">
        <f t="shared" si="21"/>
        <v>-2.1000000000000019E-2</v>
      </c>
      <c r="CH14" s="97">
        <f t="shared" si="21"/>
        <v>-5.0000000000000044E-3</v>
      </c>
      <c r="CI14" s="97">
        <f t="shared" si="21"/>
        <v>0</v>
      </c>
      <c r="CJ14" s="97">
        <f t="shared" si="21"/>
        <v>0</v>
      </c>
      <c r="CK14" s="97">
        <f t="shared" si="21"/>
        <v>-7.9999999999999932E-3</v>
      </c>
      <c r="CL14" s="97">
        <f t="shared" si="21"/>
        <v>1.0000000000000009E-3</v>
      </c>
      <c r="CM14" s="97">
        <f t="shared" si="21"/>
        <v>1.0000000000000009E-3</v>
      </c>
      <c r="CN14" s="97">
        <f t="shared" si="21"/>
        <v>-1.0000000000000009E-3</v>
      </c>
      <c r="CO14" s="97">
        <f t="shared" si="22"/>
        <v>3.0000000000000027E-3</v>
      </c>
      <c r="CP14" s="97">
        <f t="shared" si="22"/>
        <v>3.0000000000000027E-3</v>
      </c>
      <c r="CQ14" s="97">
        <f t="shared" si="22"/>
        <v>-2.0000000000000018E-3</v>
      </c>
      <c r="CR14" s="97">
        <f t="shared" si="22"/>
        <v>-9.000000000000008E-3</v>
      </c>
      <c r="CS14" s="97">
        <f t="shared" si="22"/>
        <v>-9.000000000000008E-3</v>
      </c>
      <c r="CT14" s="97">
        <f t="shared" si="22"/>
        <v>-9.000000000000008E-3</v>
      </c>
      <c r="CU14" s="97">
        <f t="shared" si="22"/>
        <v>-1.0000000000000002E-2</v>
      </c>
      <c r="CV14" s="97">
        <f t="shared" si="22"/>
        <v>-1.0000000000000002E-2</v>
      </c>
      <c r="CW14" s="97">
        <f t="shared" si="22"/>
        <v>-5.9999999999999984E-3</v>
      </c>
      <c r="CX14" s="97">
        <f t="shared" si="22"/>
        <v>-5.9999999999999984E-3</v>
      </c>
      <c r="CY14" s="97">
        <f t="shared" si="23"/>
        <v>-5.9999999999999984E-3</v>
      </c>
      <c r="CZ14" s="97">
        <f t="shared" si="23"/>
        <v>-2.1000000000000019E-2</v>
      </c>
      <c r="DA14" s="97">
        <f t="shared" si="23"/>
        <v>0</v>
      </c>
      <c r="DC14" s="94" t="s">
        <v>2196</v>
      </c>
      <c r="DD14" s="97">
        <f t="shared" si="26"/>
        <v>-0.11538461538461549</v>
      </c>
      <c r="DE14" s="97">
        <f t="shared" si="24"/>
        <v>-0.11538461538461549</v>
      </c>
      <c r="DF14" s="97">
        <f t="shared" si="24"/>
        <v>-0.11538461538461549</v>
      </c>
      <c r="DG14" s="97">
        <f t="shared" si="24"/>
        <v>-6.3291139240506389E-2</v>
      </c>
      <c r="DH14" s="97">
        <f t="shared" si="24"/>
        <v>0</v>
      </c>
      <c r="DI14" s="97">
        <f t="shared" si="24"/>
        <v>0</v>
      </c>
      <c r="DJ14" s="97">
        <f t="shared" si="24"/>
        <v>-0.1212121212121211</v>
      </c>
      <c r="DK14" s="97">
        <f t="shared" si="24"/>
        <v>9.0909090909090991E-3</v>
      </c>
      <c r="DL14" s="97">
        <f t="shared" si="24"/>
        <v>9.0909090909090991E-3</v>
      </c>
      <c r="DM14" s="97">
        <f t="shared" si="24"/>
        <v>-6.6666666666666732E-3</v>
      </c>
      <c r="DN14" s="97">
        <f t="shared" si="24"/>
        <v>2.2388059701492557E-2</v>
      </c>
      <c r="DO14" s="97">
        <f t="shared" si="24"/>
        <v>2.2388059701492557E-2</v>
      </c>
      <c r="DP14" s="97">
        <f t="shared" si="24"/>
        <v>-1.2903225806451625E-2</v>
      </c>
      <c r="DQ14" s="97">
        <f t="shared" si="24"/>
        <v>-7.9646017699115113E-2</v>
      </c>
      <c r="DR14" s="97">
        <f t="shared" si="24"/>
        <v>-7.9646017699115113E-2</v>
      </c>
      <c r="DS14" s="97">
        <f t="shared" si="24"/>
        <v>-7.9646017699115113E-2</v>
      </c>
      <c r="DT14" s="97">
        <f t="shared" si="24"/>
        <v>-0.18518518518518523</v>
      </c>
      <c r="DU14" s="97">
        <f t="shared" si="24"/>
        <v>-0.18518518518518523</v>
      </c>
      <c r="DV14" s="97">
        <f t="shared" si="24"/>
        <v>-0.16666666666666663</v>
      </c>
      <c r="DW14" s="97">
        <f t="shared" si="24"/>
        <v>-0.16666666666666663</v>
      </c>
      <c r="DX14" s="97">
        <f t="shared" si="24"/>
        <v>-0.16666666666666663</v>
      </c>
      <c r="DY14" s="97">
        <f t="shared" si="24"/>
        <v>-0.11538461538461549</v>
      </c>
      <c r="DZ14" s="97">
        <f t="shared" si="24"/>
        <v>0</v>
      </c>
    </row>
    <row r="15" spans="2:130">
      <c r="AB15" s="94">
        <v>13</v>
      </c>
      <c r="AC15" s="92" t="s">
        <v>2197</v>
      </c>
      <c r="AD15" s="95">
        <f>D5+D7+D10</f>
        <v>0.14199999999999999</v>
      </c>
      <c r="AE15" s="95">
        <f t="shared" ref="AE15:AZ15" si="28">E5+E7+E10</f>
        <v>0.14199999999999999</v>
      </c>
      <c r="AF15" s="95">
        <f t="shared" si="28"/>
        <v>0.14199999999999999</v>
      </c>
      <c r="AG15" s="95">
        <f t="shared" si="28"/>
        <v>5.4999999999999993E-2</v>
      </c>
      <c r="AH15" s="95">
        <f t="shared" si="28"/>
        <v>4.5999999999999999E-2</v>
      </c>
      <c r="AI15" s="95">
        <f t="shared" si="28"/>
        <v>4.5999999999999999E-2</v>
      </c>
      <c r="AJ15" s="95">
        <f t="shared" si="28"/>
        <v>4.9000000000000002E-2</v>
      </c>
      <c r="AK15" s="95">
        <f t="shared" si="28"/>
        <v>6.6000000000000003E-2</v>
      </c>
      <c r="AL15" s="95">
        <f t="shared" si="28"/>
        <v>6.6000000000000003E-2</v>
      </c>
      <c r="AM15" s="95">
        <f t="shared" si="28"/>
        <v>9.6000000000000002E-2</v>
      </c>
      <c r="AN15" s="95">
        <f t="shared" si="28"/>
        <v>7.3000000000000009E-2</v>
      </c>
      <c r="AO15" s="95">
        <f t="shared" si="28"/>
        <v>7.3000000000000009E-2</v>
      </c>
      <c r="AP15" s="95">
        <f t="shared" si="28"/>
        <v>9.9000000000000005E-2</v>
      </c>
      <c r="AQ15" s="95">
        <f t="shared" si="28"/>
        <v>7.5999999999999998E-2</v>
      </c>
      <c r="AR15" s="95">
        <f t="shared" si="28"/>
        <v>7.5999999999999998E-2</v>
      </c>
      <c r="AS15" s="95">
        <f t="shared" si="28"/>
        <v>7.5999999999999998E-2</v>
      </c>
      <c r="AT15" s="95">
        <f t="shared" si="28"/>
        <v>4.5000000000000005E-2</v>
      </c>
      <c r="AU15" s="95">
        <f t="shared" si="28"/>
        <v>4.5000000000000005E-2</v>
      </c>
      <c r="AV15" s="95">
        <f t="shared" si="28"/>
        <v>3.0000000000000002E-2</v>
      </c>
      <c r="AW15" s="95">
        <f t="shared" si="28"/>
        <v>3.0000000000000002E-2</v>
      </c>
      <c r="AX15" s="95">
        <f t="shared" si="28"/>
        <v>3.0000000000000002E-2</v>
      </c>
      <c r="AY15" s="95">
        <f t="shared" si="28"/>
        <v>0.14199999999999999</v>
      </c>
      <c r="AZ15" s="95">
        <f t="shared" si="28"/>
        <v>4.5999999999999999E-2</v>
      </c>
      <c r="BB15" s="94">
        <v>13</v>
      </c>
      <c r="BC15" s="92" t="s">
        <v>380</v>
      </c>
      <c r="BD15" s="95">
        <v>0.14199999999999999</v>
      </c>
      <c r="BE15" s="95">
        <v>0.14199999999999999</v>
      </c>
      <c r="BF15" s="95">
        <v>0.14199999999999999</v>
      </c>
      <c r="BG15" s="95">
        <v>5.9000000000000004E-2</v>
      </c>
      <c r="BH15" s="95">
        <v>5.3999999999999999E-2</v>
      </c>
      <c r="BI15" s="95">
        <v>5.3999999999999999E-2</v>
      </c>
      <c r="BJ15" s="95">
        <v>5.5000000000000007E-2</v>
      </c>
      <c r="BK15" s="95">
        <v>7.2999999999999995E-2</v>
      </c>
      <c r="BL15" s="95">
        <v>7.2999999999999995E-2</v>
      </c>
      <c r="BM15" s="95">
        <v>0.11199999999999999</v>
      </c>
      <c r="BN15" s="95">
        <v>8.5000000000000006E-2</v>
      </c>
      <c r="BO15" s="95">
        <v>8.5000000000000006E-2</v>
      </c>
      <c r="BP15" s="95">
        <v>0.112</v>
      </c>
      <c r="BQ15" s="95">
        <v>8.6000000000000007E-2</v>
      </c>
      <c r="BR15" s="95">
        <v>8.6000000000000007E-2</v>
      </c>
      <c r="BS15" s="95">
        <v>8.6000000000000007E-2</v>
      </c>
      <c r="BT15" s="95">
        <v>4.8000000000000001E-2</v>
      </c>
      <c r="BU15" s="95">
        <v>4.8000000000000001E-2</v>
      </c>
      <c r="BV15" s="95">
        <v>3.1E-2</v>
      </c>
      <c r="BW15" s="95">
        <v>3.1E-2</v>
      </c>
      <c r="BX15" s="95">
        <v>3.1E-2</v>
      </c>
      <c r="BY15" s="95">
        <v>0.14199999999999999</v>
      </c>
      <c r="BZ15" s="95">
        <v>5.3999999999999999E-2</v>
      </c>
      <c r="CB15" s="94">
        <v>3</v>
      </c>
      <c r="CC15" s="94">
        <v>4</v>
      </c>
      <c r="CD15" s="94" t="str">
        <f t="shared" si="1"/>
        <v>処遇加算Ⅰ特定加算Ⅱベア加算から新加算Ⅳ</v>
      </c>
      <c r="CE15" s="97">
        <f t="shared" si="21"/>
        <v>-5.8000000000000024E-2</v>
      </c>
      <c r="CF15" s="97">
        <f t="shared" si="21"/>
        <v>-5.8000000000000024E-2</v>
      </c>
      <c r="CG15" s="97">
        <f t="shared" si="21"/>
        <v>-5.8000000000000024E-2</v>
      </c>
      <c r="CH15" s="97">
        <f t="shared" si="21"/>
        <v>-2.1000000000000005E-2</v>
      </c>
      <c r="CI15" s="97">
        <f t="shared" si="21"/>
        <v>-1.6E-2</v>
      </c>
      <c r="CJ15" s="97">
        <f t="shared" si="21"/>
        <v>-1.6E-2</v>
      </c>
      <c r="CK15" s="97">
        <f t="shared" si="21"/>
        <v>-2.0999999999999991E-2</v>
      </c>
      <c r="CL15" s="97">
        <f t="shared" si="21"/>
        <v>-2.1000000000000005E-2</v>
      </c>
      <c r="CM15" s="97">
        <f t="shared" si="21"/>
        <v>-2.1000000000000005E-2</v>
      </c>
      <c r="CN15" s="97">
        <f t="shared" si="21"/>
        <v>-2.8999999999999998E-2</v>
      </c>
      <c r="CO15" s="97">
        <f t="shared" si="22"/>
        <v>-2.5000000000000008E-2</v>
      </c>
      <c r="CP15" s="97">
        <f t="shared" si="22"/>
        <v>-2.5000000000000008E-2</v>
      </c>
      <c r="CQ15" s="97">
        <f t="shared" si="22"/>
        <v>-3.2000000000000001E-2</v>
      </c>
      <c r="CR15" s="97">
        <f t="shared" si="22"/>
        <v>-3.2000000000000015E-2</v>
      </c>
      <c r="CS15" s="97">
        <f t="shared" si="22"/>
        <v>-3.2000000000000015E-2</v>
      </c>
      <c r="CT15" s="97">
        <f t="shared" si="22"/>
        <v>-3.2000000000000015E-2</v>
      </c>
      <c r="CU15" s="97">
        <f t="shared" si="22"/>
        <v>-1.9999999999999997E-2</v>
      </c>
      <c r="CV15" s="97">
        <f t="shared" si="22"/>
        <v>-1.9999999999999997E-2</v>
      </c>
      <c r="CW15" s="97">
        <f t="shared" si="22"/>
        <v>-1.2999999999999994E-2</v>
      </c>
      <c r="CX15" s="97">
        <f t="shared" si="22"/>
        <v>-1.2999999999999994E-2</v>
      </c>
      <c r="CY15" s="97">
        <f t="shared" si="23"/>
        <v>-1.2999999999999994E-2</v>
      </c>
      <c r="CZ15" s="97">
        <f t="shared" si="23"/>
        <v>-5.8000000000000024E-2</v>
      </c>
      <c r="DA15" s="97">
        <f t="shared" si="23"/>
        <v>-1.6E-2</v>
      </c>
      <c r="DC15" s="94" t="s">
        <v>2198</v>
      </c>
      <c r="DD15" s="97">
        <f t="shared" si="26"/>
        <v>-0.40000000000000019</v>
      </c>
      <c r="DE15" s="97">
        <f t="shared" si="24"/>
        <v>-0.40000000000000019</v>
      </c>
      <c r="DF15" s="97">
        <f t="shared" si="24"/>
        <v>-0.40000000000000019</v>
      </c>
      <c r="DG15" s="97">
        <f t="shared" si="24"/>
        <v>-0.33333333333333343</v>
      </c>
      <c r="DH15" s="97">
        <f t="shared" si="24"/>
        <v>-0.25000000000000006</v>
      </c>
      <c r="DI15" s="97">
        <f t="shared" si="24"/>
        <v>-0.25000000000000006</v>
      </c>
      <c r="DJ15" s="97">
        <f t="shared" si="24"/>
        <v>-0.39622641509433942</v>
      </c>
      <c r="DK15" s="97">
        <f t="shared" si="24"/>
        <v>-0.2386363636363637</v>
      </c>
      <c r="DL15" s="97">
        <f t="shared" si="24"/>
        <v>-0.2386363636363637</v>
      </c>
      <c r="DM15" s="97">
        <f t="shared" si="24"/>
        <v>-0.23770491803278687</v>
      </c>
      <c r="DN15" s="97">
        <f t="shared" si="24"/>
        <v>-0.23584905660377367</v>
      </c>
      <c r="DO15" s="97">
        <f t="shared" si="24"/>
        <v>-0.23584905660377367</v>
      </c>
      <c r="DP15" s="97">
        <f t="shared" si="24"/>
        <v>-0.25600000000000001</v>
      </c>
      <c r="DQ15" s="97">
        <f t="shared" si="24"/>
        <v>-0.35555555555555574</v>
      </c>
      <c r="DR15" s="97">
        <f t="shared" si="24"/>
        <v>-0.35555555555555574</v>
      </c>
      <c r="DS15" s="97">
        <f t="shared" si="24"/>
        <v>-0.35555555555555574</v>
      </c>
      <c r="DT15" s="97">
        <f t="shared" si="24"/>
        <v>-0.45454545454545442</v>
      </c>
      <c r="DU15" s="97">
        <f t="shared" si="24"/>
        <v>-0.45454545454545442</v>
      </c>
      <c r="DV15" s="97">
        <f t="shared" si="24"/>
        <v>-0.4482758620689653</v>
      </c>
      <c r="DW15" s="97">
        <f t="shared" si="24"/>
        <v>-0.4482758620689653</v>
      </c>
      <c r="DX15" s="97">
        <f t="shared" si="24"/>
        <v>-0.4482758620689653</v>
      </c>
      <c r="DY15" s="97">
        <f t="shared" si="24"/>
        <v>-0.40000000000000019</v>
      </c>
      <c r="DZ15" s="97">
        <f t="shared" si="24"/>
        <v>-0.25000000000000006</v>
      </c>
    </row>
    <row r="16" spans="2:130">
      <c r="AB16" s="94">
        <v>14</v>
      </c>
      <c r="AC16" s="92" t="s">
        <v>2199</v>
      </c>
      <c r="AD16" s="95">
        <f>D5+D7+D11</f>
        <v>0.11799999999999999</v>
      </c>
      <c r="AE16" s="95">
        <f t="shared" ref="AE16:AZ16" si="29">E5+E7+E11</f>
        <v>0.11799999999999999</v>
      </c>
      <c r="AF16" s="95">
        <f t="shared" si="29"/>
        <v>0.11799999999999999</v>
      </c>
      <c r="AG16" s="95">
        <f t="shared" si="29"/>
        <v>4.3999999999999997E-2</v>
      </c>
      <c r="AH16" s="95">
        <f t="shared" si="29"/>
        <v>3.5000000000000003E-2</v>
      </c>
      <c r="AI16" s="95">
        <f t="shared" si="29"/>
        <v>3.5000000000000003E-2</v>
      </c>
      <c r="AJ16" s="95">
        <f t="shared" si="29"/>
        <v>3.9E-2</v>
      </c>
      <c r="AK16" s="95">
        <f t="shared" si="29"/>
        <v>5.1000000000000004E-2</v>
      </c>
      <c r="AL16" s="95">
        <f t="shared" si="29"/>
        <v>5.1000000000000004E-2</v>
      </c>
      <c r="AM16" s="95">
        <f t="shared" si="29"/>
        <v>7.3000000000000009E-2</v>
      </c>
      <c r="AN16" s="95">
        <f t="shared" si="29"/>
        <v>5.6000000000000001E-2</v>
      </c>
      <c r="AO16" s="95">
        <f t="shared" si="29"/>
        <v>5.6000000000000001E-2</v>
      </c>
      <c r="AP16" s="95">
        <f t="shared" si="29"/>
        <v>7.5999999999999998E-2</v>
      </c>
      <c r="AQ16" s="95">
        <f t="shared" si="29"/>
        <v>0.06</v>
      </c>
      <c r="AR16" s="95">
        <f t="shared" si="29"/>
        <v>0.06</v>
      </c>
      <c r="AS16" s="95">
        <f t="shared" si="29"/>
        <v>0.06</v>
      </c>
      <c r="AT16" s="95">
        <f t="shared" si="29"/>
        <v>3.7000000000000005E-2</v>
      </c>
      <c r="AU16" s="95">
        <f t="shared" si="29"/>
        <v>3.7000000000000005E-2</v>
      </c>
      <c r="AV16" s="95">
        <f t="shared" si="29"/>
        <v>2.5000000000000001E-2</v>
      </c>
      <c r="AW16" s="95">
        <f t="shared" si="29"/>
        <v>2.5000000000000001E-2</v>
      </c>
      <c r="AX16" s="95">
        <f t="shared" si="29"/>
        <v>2.5000000000000001E-2</v>
      </c>
      <c r="AY16" s="95">
        <f t="shared" si="29"/>
        <v>0.11799999999999999</v>
      </c>
      <c r="AZ16" s="95">
        <f t="shared" si="29"/>
        <v>3.5000000000000003E-2</v>
      </c>
      <c r="BB16" s="94">
        <v>14</v>
      </c>
      <c r="BC16" s="92" t="s">
        <v>381</v>
      </c>
      <c r="BD16" s="95">
        <v>0.13899999999999998</v>
      </c>
      <c r="BE16" s="95">
        <v>0.13899999999999998</v>
      </c>
      <c r="BF16" s="95">
        <v>0.13899999999999998</v>
      </c>
      <c r="BG16" s="95">
        <v>5.3999999999999999E-2</v>
      </c>
      <c r="BH16" s="95">
        <v>4.5000000000000005E-2</v>
      </c>
      <c r="BI16" s="95">
        <v>4.5000000000000005E-2</v>
      </c>
      <c r="BJ16" s="95">
        <v>4.8000000000000001E-2</v>
      </c>
      <c r="BK16" s="95">
        <v>6.4000000000000001E-2</v>
      </c>
      <c r="BL16" s="95">
        <v>6.4000000000000001E-2</v>
      </c>
      <c r="BM16" s="95">
        <v>9.6000000000000002E-2</v>
      </c>
      <c r="BN16" s="95">
        <v>7.1000000000000008E-2</v>
      </c>
      <c r="BO16" s="95">
        <v>7.1000000000000008E-2</v>
      </c>
      <c r="BP16" s="95">
        <v>9.7000000000000003E-2</v>
      </c>
      <c r="BQ16" s="95">
        <v>7.3999999999999996E-2</v>
      </c>
      <c r="BR16" s="95">
        <v>7.3999999999999996E-2</v>
      </c>
      <c r="BS16" s="95">
        <v>7.3999999999999996E-2</v>
      </c>
      <c r="BT16" s="95">
        <v>4.4000000000000004E-2</v>
      </c>
      <c r="BU16" s="95">
        <v>4.4000000000000004E-2</v>
      </c>
      <c r="BV16" s="95">
        <v>3.0000000000000002E-2</v>
      </c>
      <c r="BW16" s="95">
        <v>3.0000000000000002E-2</v>
      </c>
      <c r="BX16" s="95">
        <v>3.0000000000000002E-2</v>
      </c>
      <c r="BY16" s="95">
        <v>0.13899999999999998</v>
      </c>
      <c r="BZ16" s="95">
        <v>4.5000000000000005E-2</v>
      </c>
      <c r="CB16" s="94">
        <v>4</v>
      </c>
      <c r="CC16" s="94">
        <v>1</v>
      </c>
      <c r="CD16" s="94" t="str">
        <f t="shared" si="1"/>
        <v>処遇加算Ⅰ特定加算Ⅱベア加算なしから新加算Ⅰ</v>
      </c>
      <c r="CE16" s="97">
        <f t="shared" ref="CE16:CN19" si="30">BD3-AD$6</f>
        <v>6.5999999999999975E-2</v>
      </c>
      <c r="CF16" s="97">
        <f t="shared" si="30"/>
        <v>6.5999999999999975E-2</v>
      </c>
      <c r="CG16" s="97">
        <f t="shared" si="30"/>
        <v>6.5999999999999975E-2</v>
      </c>
      <c r="CH16" s="97">
        <f t="shared" si="30"/>
        <v>2.6999999999999982E-2</v>
      </c>
      <c r="CI16" s="97">
        <f t="shared" si="30"/>
        <v>2.2999999999999993E-2</v>
      </c>
      <c r="CJ16" s="97">
        <f t="shared" si="30"/>
        <v>2.2999999999999993E-2</v>
      </c>
      <c r="CK16" s="97">
        <f t="shared" si="30"/>
        <v>2.1999999999999992E-2</v>
      </c>
      <c r="CL16" s="97">
        <f t="shared" si="30"/>
        <v>3.4000000000000002E-2</v>
      </c>
      <c r="CM16" s="97">
        <f t="shared" si="30"/>
        <v>3.4000000000000002E-2</v>
      </c>
      <c r="CN16" s="97">
        <f t="shared" si="30"/>
        <v>5.2999999999999992E-2</v>
      </c>
      <c r="CO16" s="97">
        <f t="shared" ref="CO16:CX19" si="31">BN3-AN$6</f>
        <v>3.5000000000000031E-2</v>
      </c>
      <c r="CP16" s="97">
        <f t="shared" si="31"/>
        <v>3.5000000000000031E-2</v>
      </c>
      <c r="CQ16" s="97">
        <f t="shared" si="31"/>
        <v>5.1999999999999991E-2</v>
      </c>
      <c r="CR16" s="97">
        <f t="shared" si="31"/>
        <v>3.4000000000000002E-2</v>
      </c>
      <c r="CS16" s="97">
        <f t="shared" si="31"/>
        <v>3.4000000000000002E-2</v>
      </c>
      <c r="CT16" s="97">
        <f t="shared" si="31"/>
        <v>3.4000000000000002E-2</v>
      </c>
      <c r="CU16" s="97">
        <f t="shared" si="31"/>
        <v>1.900000000000001E-2</v>
      </c>
      <c r="CV16" s="97">
        <f t="shared" si="31"/>
        <v>1.900000000000001E-2</v>
      </c>
      <c r="CW16" s="97">
        <f t="shared" si="31"/>
        <v>1.3999999999999992E-2</v>
      </c>
      <c r="CX16" s="97">
        <f t="shared" si="31"/>
        <v>1.3999999999999992E-2</v>
      </c>
      <c r="CY16" s="97">
        <f t="shared" ref="CY16:DA19" si="32">BX3-AX$6</f>
        <v>1.3999999999999992E-2</v>
      </c>
      <c r="CZ16" s="97">
        <f t="shared" si="32"/>
        <v>6.5999999999999975E-2</v>
      </c>
      <c r="DA16" s="97">
        <f t="shared" si="32"/>
        <v>2.2999999999999993E-2</v>
      </c>
      <c r="DC16" s="94" t="s">
        <v>2200</v>
      </c>
      <c r="DD16" s="97">
        <f>CE16/BD3</f>
        <v>0.26938775510204072</v>
      </c>
      <c r="DE16" s="97">
        <f t="shared" ref="DE16:DZ19" si="33">CF16/BE3</f>
        <v>0.26938775510204072</v>
      </c>
      <c r="DF16" s="97">
        <f t="shared" si="33"/>
        <v>0.26938775510204072</v>
      </c>
      <c r="DG16" s="97">
        <f t="shared" si="33"/>
        <v>0.26999999999999985</v>
      </c>
      <c r="DH16" s="97">
        <f t="shared" si="33"/>
        <v>0.24999999999999997</v>
      </c>
      <c r="DI16" s="97">
        <f t="shared" si="33"/>
        <v>0.24999999999999997</v>
      </c>
      <c r="DJ16" s="97">
        <f t="shared" si="33"/>
        <v>0.25581395348837199</v>
      </c>
      <c r="DK16" s="97">
        <f t="shared" si="33"/>
        <v>0.265625</v>
      </c>
      <c r="DL16" s="97">
        <f t="shared" si="33"/>
        <v>0.265625</v>
      </c>
      <c r="DM16" s="97">
        <f t="shared" si="33"/>
        <v>0.29281767955801102</v>
      </c>
      <c r="DN16" s="97">
        <f t="shared" si="33"/>
        <v>0.23489932885906059</v>
      </c>
      <c r="DO16" s="97">
        <f t="shared" si="33"/>
        <v>0.23489932885906059</v>
      </c>
      <c r="DP16" s="97">
        <f t="shared" si="33"/>
        <v>0.27956989247311825</v>
      </c>
      <c r="DQ16" s="97">
        <f t="shared" si="33"/>
        <v>0.24285714285714285</v>
      </c>
      <c r="DR16" s="97">
        <f t="shared" si="33"/>
        <v>0.24285714285714285</v>
      </c>
      <c r="DS16" s="97">
        <f t="shared" si="33"/>
        <v>0.24285714285714285</v>
      </c>
      <c r="DT16" s="97">
        <f t="shared" si="33"/>
        <v>0.25333333333333341</v>
      </c>
      <c r="DU16" s="97">
        <f t="shared" si="33"/>
        <v>0.25333333333333341</v>
      </c>
      <c r="DV16" s="97">
        <f t="shared" si="33"/>
        <v>0.27450980392156854</v>
      </c>
      <c r="DW16" s="97">
        <f t="shared" si="33"/>
        <v>0.27450980392156854</v>
      </c>
      <c r="DX16" s="97">
        <f t="shared" si="33"/>
        <v>0.27450980392156854</v>
      </c>
      <c r="DY16" s="97">
        <f t="shared" si="33"/>
        <v>0.26938775510204072</v>
      </c>
      <c r="DZ16" s="97">
        <f t="shared" si="33"/>
        <v>0.24999999999999997</v>
      </c>
    </row>
    <row r="17" spans="28:130">
      <c r="AB17" s="94">
        <v>15</v>
      </c>
      <c r="AC17" s="92" t="s">
        <v>2201</v>
      </c>
      <c r="AD17" s="95">
        <f>D5+D8+D10</f>
        <v>0.121</v>
      </c>
      <c r="AE17" s="95">
        <f t="shared" ref="AE17:AZ17" si="34">E5+E8+E10</f>
        <v>0.121</v>
      </c>
      <c r="AF17" s="95">
        <f t="shared" si="34"/>
        <v>0.121</v>
      </c>
      <c r="AG17" s="95">
        <f t="shared" si="34"/>
        <v>4.9000000000000002E-2</v>
      </c>
      <c r="AH17" s="95">
        <f t="shared" si="34"/>
        <v>4.3999999999999997E-2</v>
      </c>
      <c r="AI17" s="95">
        <f t="shared" si="34"/>
        <v>4.3999999999999997E-2</v>
      </c>
      <c r="AJ17" s="95">
        <f t="shared" si="34"/>
        <v>4.6000000000000006E-2</v>
      </c>
      <c r="AK17" s="95">
        <f t="shared" si="34"/>
        <v>0.06</v>
      </c>
      <c r="AL17" s="95">
        <f t="shared" si="34"/>
        <v>0.06</v>
      </c>
      <c r="AM17" s="95">
        <f t="shared" si="34"/>
        <v>8.8999999999999996E-2</v>
      </c>
      <c r="AN17" s="95">
        <f t="shared" si="34"/>
        <v>7.0000000000000007E-2</v>
      </c>
      <c r="AO17" s="95">
        <f t="shared" si="34"/>
        <v>7.0000000000000007E-2</v>
      </c>
      <c r="AP17" s="95">
        <f t="shared" si="34"/>
        <v>9.0999999999999998E-2</v>
      </c>
      <c r="AQ17" s="95">
        <f t="shared" si="34"/>
        <v>7.2000000000000008E-2</v>
      </c>
      <c r="AR17" s="95">
        <f t="shared" si="34"/>
        <v>7.2000000000000008E-2</v>
      </c>
      <c r="AS17" s="95">
        <f t="shared" si="34"/>
        <v>7.2000000000000008E-2</v>
      </c>
      <c r="AT17" s="95">
        <f t="shared" si="34"/>
        <v>4.1000000000000002E-2</v>
      </c>
      <c r="AU17" s="95">
        <f t="shared" si="34"/>
        <v>4.1000000000000002E-2</v>
      </c>
      <c r="AV17" s="95">
        <f t="shared" si="34"/>
        <v>2.5999999999999999E-2</v>
      </c>
      <c r="AW17" s="95">
        <f t="shared" si="34"/>
        <v>2.5999999999999999E-2</v>
      </c>
      <c r="AX17" s="95">
        <f t="shared" si="34"/>
        <v>2.5999999999999999E-2</v>
      </c>
      <c r="AY17" s="95">
        <f t="shared" si="34"/>
        <v>0.121</v>
      </c>
      <c r="AZ17" s="95">
        <f t="shared" si="34"/>
        <v>4.3999999999999997E-2</v>
      </c>
      <c r="BB17" s="94">
        <v>15</v>
      </c>
      <c r="BC17" s="92" t="s">
        <v>382</v>
      </c>
      <c r="BD17" s="95">
        <v>0.12100000000000001</v>
      </c>
      <c r="BE17" s="95">
        <v>0.12100000000000001</v>
      </c>
      <c r="BF17" s="95">
        <v>0.12100000000000001</v>
      </c>
      <c r="BG17" s="95">
        <v>5.2000000000000005E-2</v>
      </c>
      <c r="BH17" s="95">
        <v>5.2999999999999999E-2</v>
      </c>
      <c r="BI17" s="95">
        <v>5.2999999999999999E-2</v>
      </c>
      <c r="BJ17" s="95">
        <v>4.3000000000000003E-2</v>
      </c>
      <c r="BK17" s="95">
        <v>7.2999999999999995E-2</v>
      </c>
      <c r="BL17" s="95">
        <v>7.2999999999999995E-2</v>
      </c>
      <c r="BM17" s="95">
        <v>9.9000000000000005E-2</v>
      </c>
      <c r="BN17" s="95">
        <v>8.8999999999999996E-2</v>
      </c>
      <c r="BO17" s="95">
        <v>8.8999999999999996E-2</v>
      </c>
      <c r="BP17" s="95">
        <v>0.10200000000000001</v>
      </c>
      <c r="BQ17" s="95">
        <v>7.3999999999999996E-2</v>
      </c>
      <c r="BR17" s="95">
        <v>7.3999999999999996E-2</v>
      </c>
      <c r="BS17" s="95">
        <v>7.3999999999999996E-2</v>
      </c>
      <c r="BT17" s="95">
        <v>3.6000000000000004E-2</v>
      </c>
      <c r="BU17" s="95">
        <v>3.6000000000000004E-2</v>
      </c>
      <c r="BV17" s="95">
        <v>2.4E-2</v>
      </c>
      <c r="BW17" s="95">
        <v>2.4E-2</v>
      </c>
      <c r="BX17" s="95">
        <v>2.4E-2</v>
      </c>
      <c r="BY17" s="95">
        <v>0.12100000000000001</v>
      </c>
      <c r="BZ17" s="95">
        <v>5.2999999999999999E-2</v>
      </c>
      <c r="CB17" s="94">
        <v>4</v>
      </c>
      <c r="CC17" s="94">
        <v>2</v>
      </c>
      <c r="CD17" s="94" t="str">
        <f t="shared" si="1"/>
        <v>処遇加算Ⅰ特定加算Ⅱベア加算なしから新加算Ⅱ</v>
      </c>
      <c r="CE17" s="97">
        <f t="shared" si="30"/>
        <v>4.4999999999999984E-2</v>
      </c>
      <c r="CF17" s="97">
        <f t="shared" si="30"/>
        <v>4.4999999999999984E-2</v>
      </c>
      <c r="CG17" s="97">
        <f t="shared" si="30"/>
        <v>4.4999999999999984E-2</v>
      </c>
      <c r="CH17" s="97">
        <f t="shared" si="30"/>
        <v>2.0999999999999991E-2</v>
      </c>
      <c r="CI17" s="97">
        <f t="shared" si="30"/>
        <v>2.0999999999999991E-2</v>
      </c>
      <c r="CJ17" s="97">
        <f t="shared" si="30"/>
        <v>2.0999999999999991E-2</v>
      </c>
      <c r="CK17" s="97">
        <f t="shared" si="30"/>
        <v>1.8999999999999989E-2</v>
      </c>
      <c r="CL17" s="97">
        <f t="shared" si="30"/>
        <v>2.7999999999999997E-2</v>
      </c>
      <c r="CM17" s="97">
        <f t="shared" si="30"/>
        <v>2.7999999999999997E-2</v>
      </c>
      <c r="CN17" s="97">
        <f t="shared" si="30"/>
        <v>4.5999999999999985E-2</v>
      </c>
      <c r="CO17" s="97">
        <f t="shared" si="31"/>
        <v>3.2000000000000028E-2</v>
      </c>
      <c r="CP17" s="97">
        <f t="shared" si="31"/>
        <v>3.2000000000000028E-2</v>
      </c>
      <c r="CQ17" s="97">
        <f t="shared" si="31"/>
        <v>4.3999999999999984E-2</v>
      </c>
      <c r="CR17" s="97">
        <f t="shared" si="31"/>
        <v>0.03</v>
      </c>
      <c r="CS17" s="97">
        <f t="shared" si="31"/>
        <v>0.03</v>
      </c>
      <c r="CT17" s="97">
        <f t="shared" si="31"/>
        <v>0.03</v>
      </c>
      <c r="CU17" s="97">
        <f t="shared" si="31"/>
        <v>1.5000000000000006E-2</v>
      </c>
      <c r="CV17" s="97">
        <f t="shared" si="31"/>
        <v>1.5000000000000006E-2</v>
      </c>
      <c r="CW17" s="97">
        <f t="shared" si="31"/>
        <v>9.999999999999995E-3</v>
      </c>
      <c r="CX17" s="97">
        <f t="shared" si="31"/>
        <v>9.999999999999995E-3</v>
      </c>
      <c r="CY17" s="97">
        <f t="shared" si="32"/>
        <v>9.999999999999995E-3</v>
      </c>
      <c r="CZ17" s="97">
        <f t="shared" si="32"/>
        <v>4.4999999999999984E-2</v>
      </c>
      <c r="DA17" s="97">
        <f t="shared" si="32"/>
        <v>2.0999999999999991E-2</v>
      </c>
      <c r="DC17" s="94" t="s">
        <v>2202</v>
      </c>
      <c r="DD17" s="97">
        <f t="shared" ref="DD17:DD19" si="35">CE17/BD4</f>
        <v>0.20089285714285707</v>
      </c>
      <c r="DE17" s="97">
        <f t="shared" si="33"/>
        <v>0.20089285714285707</v>
      </c>
      <c r="DF17" s="97">
        <f t="shared" si="33"/>
        <v>0.20089285714285707</v>
      </c>
      <c r="DG17" s="97">
        <f t="shared" si="33"/>
        <v>0.22340425531914884</v>
      </c>
      <c r="DH17" s="97">
        <f t="shared" si="33"/>
        <v>0.23333333333333328</v>
      </c>
      <c r="DI17" s="97">
        <f t="shared" si="33"/>
        <v>0.23333333333333328</v>
      </c>
      <c r="DJ17" s="97">
        <f t="shared" si="33"/>
        <v>0.22891566265060231</v>
      </c>
      <c r="DK17" s="97">
        <f t="shared" si="33"/>
        <v>0.22950819672131145</v>
      </c>
      <c r="DL17" s="97">
        <f t="shared" si="33"/>
        <v>0.22950819672131145</v>
      </c>
      <c r="DM17" s="97">
        <f t="shared" si="33"/>
        <v>0.26436781609195398</v>
      </c>
      <c r="DN17" s="97">
        <f t="shared" si="33"/>
        <v>0.21917808219178098</v>
      </c>
      <c r="DO17" s="97">
        <f t="shared" si="33"/>
        <v>0.21917808219178098</v>
      </c>
      <c r="DP17" s="97">
        <f t="shared" si="33"/>
        <v>0.24719101123595497</v>
      </c>
      <c r="DQ17" s="97">
        <f t="shared" si="33"/>
        <v>0.22058823529411761</v>
      </c>
      <c r="DR17" s="97">
        <f t="shared" si="33"/>
        <v>0.22058823529411761</v>
      </c>
      <c r="DS17" s="97">
        <f t="shared" si="33"/>
        <v>0.22058823529411761</v>
      </c>
      <c r="DT17" s="97">
        <f t="shared" si="33"/>
        <v>0.2112676056338029</v>
      </c>
      <c r="DU17" s="97">
        <f t="shared" si="33"/>
        <v>0.2112676056338029</v>
      </c>
      <c r="DV17" s="97">
        <f t="shared" si="33"/>
        <v>0.21276595744680843</v>
      </c>
      <c r="DW17" s="97">
        <f t="shared" si="33"/>
        <v>0.21276595744680843</v>
      </c>
      <c r="DX17" s="97">
        <f t="shared" si="33"/>
        <v>0.21276595744680843</v>
      </c>
      <c r="DY17" s="97">
        <f t="shared" si="33"/>
        <v>0.20089285714285707</v>
      </c>
      <c r="DZ17" s="97">
        <f t="shared" si="33"/>
        <v>0.23333333333333328</v>
      </c>
    </row>
    <row r="18" spans="28:130">
      <c r="AB18" s="94">
        <v>16</v>
      </c>
      <c r="AC18" s="92" t="s">
        <v>2203</v>
      </c>
      <c r="AD18" s="95">
        <f>D5+D8+D11</f>
        <v>9.7000000000000003E-2</v>
      </c>
      <c r="AE18" s="95">
        <f t="shared" ref="AE18:AZ18" si="36">E5+E8+E11</f>
        <v>9.7000000000000003E-2</v>
      </c>
      <c r="AF18" s="95">
        <f t="shared" si="36"/>
        <v>9.7000000000000003E-2</v>
      </c>
      <c r="AG18" s="95">
        <f t="shared" si="36"/>
        <v>3.7999999999999999E-2</v>
      </c>
      <c r="AH18" s="95">
        <f t="shared" si="36"/>
        <v>3.3000000000000002E-2</v>
      </c>
      <c r="AI18" s="95">
        <f t="shared" si="36"/>
        <v>3.3000000000000002E-2</v>
      </c>
      <c r="AJ18" s="95">
        <f t="shared" si="36"/>
        <v>3.6000000000000004E-2</v>
      </c>
      <c r="AK18" s="95">
        <f t="shared" si="36"/>
        <v>4.4999999999999998E-2</v>
      </c>
      <c r="AL18" s="95">
        <f t="shared" si="36"/>
        <v>4.4999999999999998E-2</v>
      </c>
      <c r="AM18" s="95">
        <f t="shared" si="36"/>
        <v>6.6000000000000003E-2</v>
      </c>
      <c r="AN18" s="95">
        <f t="shared" si="36"/>
        <v>5.3000000000000005E-2</v>
      </c>
      <c r="AO18" s="95">
        <f t="shared" si="36"/>
        <v>5.3000000000000005E-2</v>
      </c>
      <c r="AP18" s="95">
        <f t="shared" si="36"/>
        <v>6.8000000000000005E-2</v>
      </c>
      <c r="AQ18" s="95">
        <f t="shared" si="36"/>
        <v>5.6000000000000001E-2</v>
      </c>
      <c r="AR18" s="95">
        <f t="shared" si="36"/>
        <v>5.6000000000000001E-2</v>
      </c>
      <c r="AS18" s="95">
        <f t="shared" si="36"/>
        <v>5.6000000000000001E-2</v>
      </c>
      <c r="AT18" s="95">
        <f t="shared" si="36"/>
        <v>3.3000000000000002E-2</v>
      </c>
      <c r="AU18" s="95">
        <f t="shared" si="36"/>
        <v>3.3000000000000002E-2</v>
      </c>
      <c r="AV18" s="95">
        <f t="shared" si="36"/>
        <v>2.0999999999999998E-2</v>
      </c>
      <c r="AW18" s="95">
        <f t="shared" si="36"/>
        <v>2.0999999999999998E-2</v>
      </c>
      <c r="AX18" s="95">
        <f t="shared" si="36"/>
        <v>2.0999999999999998E-2</v>
      </c>
      <c r="AY18" s="95">
        <f t="shared" si="36"/>
        <v>9.7000000000000003E-2</v>
      </c>
      <c r="AZ18" s="95">
        <f t="shared" si="36"/>
        <v>3.3000000000000002E-2</v>
      </c>
      <c r="BB18" s="94">
        <v>16</v>
      </c>
      <c r="BC18" s="92" t="s">
        <v>383</v>
      </c>
      <c r="BD18" s="95">
        <v>0.11800000000000001</v>
      </c>
      <c r="BE18" s="95">
        <v>0.11800000000000001</v>
      </c>
      <c r="BF18" s="95">
        <v>0.11800000000000001</v>
      </c>
      <c r="BG18" s="95">
        <v>4.8000000000000001E-2</v>
      </c>
      <c r="BH18" s="95">
        <v>4.3000000000000003E-2</v>
      </c>
      <c r="BI18" s="95">
        <v>4.3000000000000003E-2</v>
      </c>
      <c r="BJ18" s="95">
        <v>4.5000000000000005E-2</v>
      </c>
      <c r="BK18" s="95">
        <v>5.7999999999999996E-2</v>
      </c>
      <c r="BL18" s="95">
        <v>5.7999999999999996E-2</v>
      </c>
      <c r="BM18" s="95">
        <v>8.8999999999999996E-2</v>
      </c>
      <c r="BN18" s="95">
        <v>6.8000000000000005E-2</v>
      </c>
      <c r="BO18" s="95">
        <v>6.8000000000000005E-2</v>
      </c>
      <c r="BP18" s="95">
        <v>8.900000000000001E-2</v>
      </c>
      <c r="BQ18" s="95">
        <v>7.0000000000000007E-2</v>
      </c>
      <c r="BR18" s="95">
        <v>7.0000000000000007E-2</v>
      </c>
      <c r="BS18" s="95">
        <v>7.0000000000000007E-2</v>
      </c>
      <c r="BT18" s="95">
        <v>0.04</v>
      </c>
      <c r="BU18" s="95">
        <v>0.04</v>
      </c>
      <c r="BV18" s="95">
        <v>2.5999999999999999E-2</v>
      </c>
      <c r="BW18" s="95">
        <v>2.5999999999999999E-2</v>
      </c>
      <c r="BX18" s="95">
        <v>2.5999999999999999E-2</v>
      </c>
      <c r="BY18" s="95">
        <v>0.11800000000000001</v>
      </c>
      <c r="BZ18" s="95">
        <v>4.3000000000000003E-2</v>
      </c>
      <c r="CB18" s="94">
        <v>4</v>
      </c>
      <c r="CC18" s="94">
        <v>3</v>
      </c>
      <c r="CD18" s="94" t="str">
        <f t="shared" si="1"/>
        <v>処遇加算Ⅰ特定加算Ⅱベア加算なしから新加算Ⅲ</v>
      </c>
      <c r="CE18" s="97">
        <f t="shared" si="30"/>
        <v>2.9999999999999749E-3</v>
      </c>
      <c r="CF18" s="97">
        <f t="shared" si="30"/>
        <v>2.9999999999999749E-3</v>
      </c>
      <c r="CG18" s="97">
        <f t="shared" si="30"/>
        <v>2.9999999999999749E-3</v>
      </c>
      <c r="CH18" s="97">
        <f t="shared" si="30"/>
        <v>5.9999999999999915E-3</v>
      </c>
      <c r="CI18" s="97">
        <f t="shared" si="30"/>
        <v>1.0999999999999996E-2</v>
      </c>
      <c r="CJ18" s="97">
        <f t="shared" si="30"/>
        <v>1.0999999999999996E-2</v>
      </c>
      <c r="CK18" s="97">
        <f t="shared" si="30"/>
        <v>2.0000000000000018E-3</v>
      </c>
      <c r="CL18" s="97">
        <f t="shared" si="30"/>
        <v>1.6E-2</v>
      </c>
      <c r="CM18" s="97">
        <f t="shared" si="30"/>
        <v>1.6E-2</v>
      </c>
      <c r="CN18" s="97">
        <f t="shared" si="30"/>
        <v>2.1999999999999992E-2</v>
      </c>
      <c r="CO18" s="97">
        <f t="shared" si="31"/>
        <v>2.0000000000000018E-2</v>
      </c>
      <c r="CP18" s="97">
        <f t="shared" si="31"/>
        <v>2.0000000000000018E-2</v>
      </c>
      <c r="CQ18" s="97">
        <f t="shared" si="31"/>
        <v>2.0999999999999991E-2</v>
      </c>
      <c r="CR18" s="97">
        <f t="shared" si="31"/>
        <v>6.9999999999999923E-3</v>
      </c>
      <c r="CS18" s="97">
        <f t="shared" si="31"/>
        <v>6.9999999999999923E-3</v>
      </c>
      <c r="CT18" s="97">
        <f t="shared" si="31"/>
        <v>6.9999999999999923E-3</v>
      </c>
      <c r="CU18" s="97">
        <f t="shared" si="31"/>
        <v>-2.0000000000000018E-3</v>
      </c>
      <c r="CV18" s="97">
        <f t="shared" si="31"/>
        <v>-2.0000000000000018E-3</v>
      </c>
      <c r="CW18" s="97">
        <f t="shared" si="31"/>
        <v>-1.0000000000000009E-3</v>
      </c>
      <c r="CX18" s="97">
        <f t="shared" si="31"/>
        <v>-1.0000000000000009E-3</v>
      </c>
      <c r="CY18" s="97">
        <f t="shared" si="32"/>
        <v>-1.0000000000000009E-3</v>
      </c>
      <c r="CZ18" s="97">
        <f t="shared" si="32"/>
        <v>2.9999999999999749E-3</v>
      </c>
      <c r="DA18" s="97">
        <f t="shared" si="32"/>
        <v>1.0999999999999996E-2</v>
      </c>
      <c r="DC18" s="94" t="s">
        <v>2204</v>
      </c>
      <c r="DD18" s="97">
        <f t="shared" si="35"/>
        <v>1.6483516483516345E-2</v>
      </c>
      <c r="DE18" s="97">
        <f t="shared" si="33"/>
        <v>1.6483516483516345E-2</v>
      </c>
      <c r="DF18" s="97">
        <f t="shared" si="33"/>
        <v>1.6483516483516345E-2</v>
      </c>
      <c r="DG18" s="97">
        <f t="shared" si="33"/>
        <v>7.5949367088607486E-2</v>
      </c>
      <c r="DH18" s="97">
        <f t="shared" si="33"/>
        <v>0.13749999999999998</v>
      </c>
      <c r="DI18" s="97">
        <f t="shared" si="33"/>
        <v>0.13749999999999998</v>
      </c>
      <c r="DJ18" s="97">
        <f t="shared" si="33"/>
        <v>3.0303030303030328E-2</v>
      </c>
      <c r="DK18" s="97">
        <f t="shared" si="33"/>
        <v>0.14545454545454545</v>
      </c>
      <c r="DL18" s="97">
        <f t="shared" si="33"/>
        <v>0.14545454545454545</v>
      </c>
      <c r="DM18" s="97">
        <f t="shared" si="33"/>
        <v>0.14666666666666661</v>
      </c>
      <c r="DN18" s="97">
        <f t="shared" si="33"/>
        <v>0.14925373134328371</v>
      </c>
      <c r="DO18" s="97">
        <f t="shared" si="33"/>
        <v>0.14925373134328371</v>
      </c>
      <c r="DP18" s="97">
        <f t="shared" si="33"/>
        <v>0.13548387096774187</v>
      </c>
      <c r="DQ18" s="97">
        <f t="shared" si="33"/>
        <v>6.1946902654867186E-2</v>
      </c>
      <c r="DR18" s="97">
        <f t="shared" si="33"/>
        <v>6.1946902654867186E-2</v>
      </c>
      <c r="DS18" s="97">
        <f t="shared" si="33"/>
        <v>6.1946902654867186E-2</v>
      </c>
      <c r="DT18" s="97">
        <f t="shared" si="33"/>
        <v>-3.703703703703707E-2</v>
      </c>
      <c r="DU18" s="97">
        <f t="shared" si="33"/>
        <v>-3.703703703703707E-2</v>
      </c>
      <c r="DV18" s="97">
        <f t="shared" si="33"/>
        <v>-2.7777777777777804E-2</v>
      </c>
      <c r="DW18" s="97">
        <f t="shared" si="33"/>
        <v>-2.7777777777777804E-2</v>
      </c>
      <c r="DX18" s="97">
        <f t="shared" si="33"/>
        <v>-2.7777777777777804E-2</v>
      </c>
      <c r="DY18" s="97">
        <f t="shared" si="33"/>
        <v>1.6483516483516345E-2</v>
      </c>
      <c r="DZ18" s="97">
        <f t="shared" si="33"/>
        <v>0.13749999999999998</v>
      </c>
    </row>
    <row r="19" spans="28:130">
      <c r="AB19" s="94">
        <v>17</v>
      </c>
      <c r="AC19" s="92" t="s">
        <v>2205</v>
      </c>
      <c r="AD19" s="95">
        <f>D5+D9+D10</f>
        <v>7.9000000000000001E-2</v>
      </c>
      <c r="AE19" s="95">
        <f t="shared" ref="AE19:AZ19" si="37">E5+E9+E10</f>
        <v>7.9000000000000001E-2</v>
      </c>
      <c r="AF19" s="95">
        <f t="shared" si="37"/>
        <v>7.9000000000000001E-2</v>
      </c>
      <c r="AG19" s="95">
        <f t="shared" si="37"/>
        <v>3.4000000000000002E-2</v>
      </c>
      <c r="AH19" s="95">
        <f t="shared" si="37"/>
        <v>3.4000000000000002E-2</v>
      </c>
      <c r="AI19" s="95">
        <f t="shared" si="37"/>
        <v>3.4000000000000002E-2</v>
      </c>
      <c r="AJ19" s="95">
        <f t="shared" si="37"/>
        <v>2.8999999999999998E-2</v>
      </c>
      <c r="AK19" s="95">
        <f t="shared" si="37"/>
        <v>4.8000000000000001E-2</v>
      </c>
      <c r="AL19" s="95">
        <f t="shared" si="37"/>
        <v>4.8000000000000001E-2</v>
      </c>
      <c r="AM19" s="95">
        <f t="shared" si="37"/>
        <v>6.5000000000000002E-2</v>
      </c>
      <c r="AN19" s="95">
        <f t="shared" si="37"/>
        <v>5.8000000000000003E-2</v>
      </c>
      <c r="AO19" s="95">
        <f t="shared" si="37"/>
        <v>5.8000000000000003E-2</v>
      </c>
      <c r="AP19" s="95">
        <f t="shared" si="37"/>
        <v>6.8000000000000005E-2</v>
      </c>
      <c r="AQ19" s="95">
        <f t="shared" si="37"/>
        <v>4.9000000000000002E-2</v>
      </c>
      <c r="AR19" s="95">
        <f t="shared" si="37"/>
        <v>4.9000000000000002E-2</v>
      </c>
      <c r="AS19" s="95">
        <f t="shared" si="37"/>
        <v>4.9000000000000002E-2</v>
      </c>
      <c r="AT19" s="95">
        <f t="shared" si="37"/>
        <v>2.4E-2</v>
      </c>
      <c r="AU19" s="95">
        <f t="shared" si="37"/>
        <v>2.4E-2</v>
      </c>
      <c r="AV19" s="95">
        <f t="shared" si="37"/>
        <v>1.4999999999999999E-2</v>
      </c>
      <c r="AW19" s="95">
        <f t="shared" si="37"/>
        <v>1.4999999999999999E-2</v>
      </c>
      <c r="AX19" s="95">
        <f t="shared" si="37"/>
        <v>1.4999999999999999E-2</v>
      </c>
      <c r="AY19" s="95">
        <f t="shared" si="37"/>
        <v>7.9000000000000001E-2</v>
      </c>
      <c r="AZ19" s="95">
        <f t="shared" si="37"/>
        <v>3.4000000000000002E-2</v>
      </c>
      <c r="BB19" s="94">
        <v>17</v>
      </c>
      <c r="BC19" s="92" t="s">
        <v>384</v>
      </c>
      <c r="BD19" s="95">
        <v>0.1</v>
      </c>
      <c r="BE19" s="95">
        <v>0.1</v>
      </c>
      <c r="BF19" s="95">
        <v>0.1</v>
      </c>
      <c r="BG19" s="95">
        <v>4.4000000000000004E-2</v>
      </c>
      <c r="BH19" s="95">
        <v>4.4000000000000004E-2</v>
      </c>
      <c r="BI19" s="95">
        <v>4.4000000000000004E-2</v>
      </c>
      <c r="BJ19" s="95">
        <v>3.7999999999999999E-2</v>
      </c>
      <c r="BK19" s="95">
        <v>6.0999999999999999E-2</v>
      </c>
      <c r="BL19" s="95">
        <v>6.0999999999999999E-2</v>
      </c>
      <c r="BM19" s="95">
        <v>8.7999999999999995E-2</v>
      </c>
      <c r="BN19" s="95">
        <v>7.3000000000000009E-2</v>
      </c>
      <c r="BO19" s="95">
        <v>7.3000000000000009E-2</v>
      </c>
      <c r="BP19" s="95">
        <v>8.900000000000001E-2</v>
      </c>
      <c r="BQ19" s="95">
        <v>6.3E-2</v>
      </c>
      <c r="BR19" s="95">
        <v>6.3E-2</v>
      </c>
      <c r="BS19" s="95">
        <v>6.3E-2</v>
      </c>
      <c r="BT19" s="95">
        <v>3.1E-2</v>
      </c>
      <c r="BU19" s="95">
        <v>3.1E-2</v>
      </c>
      <c r="BV19" s="95">
        <v>0.02</v>
      </c>
      <c r="BW19" s="95">
        <v>0.02</v>
      </c>
      <c r="BX19" s="95">
        <v>0.02</v>
      </c>
      <c r="BY19" s="95">
        <v>0.1</v>
      </c>
      <c r="BZ19" s="95">
        <v>4.4000000000000004E-2</v>
      </c>
      <c r="CB19" s="94">
        <v>4</v>
      </c>
      <c r="CC19" s="94">
        <v>4</v>
      </c>
      <c r="CD19" s="94" t="str">
        <f t="shared" si="1"/>
        <v>処遇加算Ⅰ特定加算Ⅱベア加算なしから新加算Ⅳ</v>
      </c>
      <c r="CE19" s="97">
        <f t="shared" si="30"/>
        <v>-3.400000000000003E-2</v>
      </c>
      <c r="CF19" s="97">
        <f t="shared" si="30"/>
        <v>-3.400000000000003E-2</v>
      </c>
      <c r="CG19" s="97">
        <f t="shared" si="30"/>
        <v>-3.400000000000003E-2</v>
      </c>
      <c r="CH19" s="97">
        <f t="shared" si="30"/>
        <v>-1.0000000000000009E-2</v>
      </c>
      <c r="CI19" s="97">
        <f t="shared" si="30"/>
        <v>-5.0000000000000044E-3</v>
      </c>
      <c r="CJ19" s="97">
        <f t="shared" si="30"/>
        <v>-5.0000000000000044E-3</v>
      </c>
      <c r="CK19" s="97">
        <f t="shared" si="30"/>
        <v>-1.0999999999999996E-2</v>
      </c>
      <c r="CL19" s="97">
        <f t="shared" si="30"/>
        <v>-6.0000000000000053E-3</v>
      </c>
      <c r="CM19" s="97">
        <f t="shared" si="30"/>
        <v>-6.0000000000000053E-3</v>
      </c>
      <c r="CN19" s="97">
        <f t="shared" si="30"/>
        <v>-6.0000000000000053E-3</v>
      </c>
      <c r="CO19" s="97">
        <f t="shared" si="31"/>
        <v>-7.9999999999999932E-3</v>
      </c>
      <c r="CP19" s="97">
        <f t="shared" si="31"/>
        <v>-7.9999999999999932E-3</v>
      </c>
      <c r="CQ19" s="97">
        <f t="shared" si="31"/>
        <v>-9.000000000000008E-3</v>
      </c>
      <c r="CR19" s="97">
        <f t="shared" si="31"/>
        <v>-1.6000000000000014E-2</v>
      </c>
      <c r="CS19" s="97">
        <f t="shared" si="31"/>
        <v>-1.6000000000000014E-2</v>
      </c>
      <c r="CT19" s="97">
        <f t="shared" si="31"/>
        <v>-1.6000000000000014E-2</v>
      </c>
      <c r="CU19" s="97">
        <f t="shared" si="31"/>
        <v>-1.1999999999999997E-2</v>
      </c>
      <c r="CV19" s="97">
        <f t="shared" si="31"/>
        <v>-1.1999999999999997E-2</v>
      </c>
      <c r="CW19" s="97">
        <f t="shared" si="31"/>
        <v>-7.9999999999999967E-3</v>
      </c>
      <c r="CX19" s="97">
        <f t="shared" si="31"/>
        <v>-7.9999999999999967E-3</v>
      </c>
      <c r="CY19" s="97">
        <f t="shared" si="32"/>
        <v>-7.9999999999999967E-3</v>
      </c>
      <c r="CZ19" s="97">
        <f t="shared" si="32"/>
        <v>-3.400000000000003E-2</v>
      </c>
      <c r="DA19" s="97">
        <f t="shared" si="32"/>
        <v>-5.0000000000000044E-3</v>
      </c>
      <c r="DC19" s="94" t="s">
        <v>2206</v>
      </c>
      <c r="DD19" s="97">
        <f t="shared" si="35"/>
        <v>-0.23448275862068987</v>
      </c>
      <c r="DE19" s="97">
        <f t="shared" si="33"/>
        <v>-0.23448275862068987</v>
      </c>
      <c r="DF19" s="97">
        <f t="shared" si="33"/>
        <v>-0.23448275862068987</v>
      </c>
      <c r="DG19" s="97">
        <f t="shared" si="33"/>
        <v>-0.15873015873015886</v>
      </c>
      <c r="DH19" s="97">
        <f t="shared" si="33"/>
        <v>-7.8125000000000083E-2</v>
      </c>
      <c r="DI19" s="97">
        <f t="shared" si="33"/>
        <v>-7.8125000000000083E-2</v>
      </c>
      <c r="DJ19" s="97">
        <f t="shared" si="33"/>
        <v>-0.20754716981132065</v>
      </c>
      <c r="DK19" s="97">
        <f t="shared" si="33"/>
        <v>-6.8181818181818246E-2</v>
      </c>
      <c r="DL19" s="97">
        <f t="shared" si="33"/>
        <v>-6.8181818181818246E-2</v>
      </c>
      <c r="DM19" s="97">
        <f t="shared" si="33"/>
        <v>-4.9180327868852507E-2</v>
      </c>
      <c r="DN19" s="97">
        <f t="shared" si="33"/>
        <v>-7.5471698113207489E-2</v>
      </c>
      <c r="DO19" s="97">
        <f t="shared" si="33"/>
        <v>-7.5471698113207489E-2</v>
      </c>
      <c r="DP19" s="97">
        <f t="shared" si="33"/>
        <v>-7.2000000000000064E-2</v>
      </c>
      <c r="DQ19" s="97">
        <f t="shared" si="33"/>
        <v>-0.17777777777777795</v>
      </c>
      <c r="DR19" s="97">
        <f t="shared" si="33"/>
        <v>-0.17777777777777795</v>
      </c>
      <c r="DS19" s="97">
        <f t="shared" si="33"/>
        <v>-0.17777777777777795</v>
      </c>
      <c r="DT19" s="97">
        <f t="shared" si="33"/>
        <v>-0.27272727272727265</v>
      </c>
      <c r="DU19" s="97">
        <f t="shared" si="33"/>
        <v>-0.27272727272727265</v>
      </c>
      <c r="DV19" s="97">
        <f t="shared" si="33"/>
        <v>-0.27586206896551713</v>
      </c>
      <c r="DW19" s="97">
        <f t="shared" si="33"/>
        <v>-0.27586206896551713</v>
      </c>
      <c r="DX19" s="97">
        <f t="shared" si="33"/>
        <v>-0.27586206896551713</v>
      </c>
      <c r="DY19" s="97">
        <f t="shared" si="33"/>
        <v>-0.23448275862068987</v>
      </c>
      <c r="DZ19" s="97">
        <f t="shared" si="33"/>
        <v>-7.8125000000000083E-2</v>
      </c>
    </row>
    <row r="20" spans="28:130" ht="24">
      <c r="AB20" s="94">
        <v>18</v>
      </c>
      <c r="AC20" s="92" t="s">
        <v>2207</v>
      </c>
      <c r="AD20" s="95">
        <f>D5+D9+D11</f>
        <v>5.5E-2</v>
      </c>
      <c r="AE20" s="95">
        <f t="shared" ref="AE20:AZ20" si="38">E5+E9+E11</f>
        <v>5.5E-2</v>
      </c>
      <c r="AF20" s="95">
        <f t="shared" si="38"/>
        <v>5.5E-2</v>
      </c>
      <c r="AG20" s="95">
        <f t="shared" si="38"/>
        <v>2.3E-2</v>
      </c>
      <c r="AH20" s="95">
        <f t="shared" si="38"/>
        <v>2.3E-2</v>
      </c>
      <c r="AI20" s="95">
        <f t="shared" si="38"/>
        <v>2.3E-2</v>
      </c>
      <c r="AJ20" s="95">
        <f t="shared" si="38"/>
        <v>1.9E-2</v>
      </c>
      <c r="AK20" s="95">
        <f t="shared" si="38"/>
        <v>3.3000000000000002E-2</v>
      </c>
      <c r="AL20" s="95">
        <f t="shared" si="38"/>
        <v>3.3000000000000002E-2</v>
      </c>
      <c r="AM20" s="95">
        <f t="shared" si="38"/>
        <v>4.2000000000000003E-2</v>
      </c>
      <c r="AN20" s="95">
        <f t="shared" si="38"/>
        <v>4.1000000000000002E-2</v>
      </c>
      <c r="AO20" s="95">
        <f t="shared" si="38"/>
        <v>4.1000000000000002E-2</v>
      </c>
      <c r="AP20" s="95">
        <f t="shared" si="38"/>
        <v>4.4999999999999998E-2</v>
      </c>
      <c r="AQ20" s="95">
        <f t="shared" si="38"/>
        <v>3.3000000000000002E-2</v>
      </c>
      <c r="AR20" s="95">
        <f t="shared" si="38"/>
        <v>3.3000000000000002E-2</v>
      </c>
      <c r="AS20" s="95">
        <f t="shared" si="38"/>
        <v>3.3000000000000002E-2</v>
      </c>
      <c r="AT20" s="95">
        <f t="shared" si="38"/>
        <v>1.6E-2</v>
      </c>
      <c r="AU20" s="95">
        <f t="shared" si="38"/>
        <v>1.6E-2</v>
      </c>
      <c r="AV20" s="95">
        <f t="shared" si="38"/>
        <v>0.01</v>
      </c>
      <c r="AW20" s="95">
        <f t="shared" si="38"/>
        <v>0.01</v>
      </c>
      <c r="AX20" s="95">
        <f t="shared" si="38"/>
        <v>0.01</v>
      </c>
      <c r="AY20" s="95">
        <f t="shared" si="38"/>
        <v>5.5E-2</v>
      </c>
      <c r="AZ20" s="95">
        <f t="shared" si="38"/>
        <v>2.3E-2</v>
      </c>
      <c r="BB20" s="94">
        <v>18</v>
      </c>
      <c r="BC20" s="92" t="s">
        <v>351</v>
      </c>
      <c r="BD20" s="95">
        <v>7.5999999999999998E-2</v>
      </c>
      <c r="BE20" s="95">
        <v>7.5999999999999998E-2</v>
      </c>
      <c r="BF20" s="95">
        <v>7.5999999999999998E-2</v>
      </c>
      <c r="BG20" s="95">
        <v>3.3000000000000002E-2</v>
      </c>
      <c r="BH20" s="95">
        <v>3.3000000000000002E-2</v>
      </c>
      <c r="BI20" s="95">
        <v>3.3000000000000002E-2</v>
      </c>
      <c r="BJ20" s="95">
        <v>2.7999999999999997E-2</v>
      </c>
      <c r="BK20" s="95">
        <v>4.5999999999999999E-2</v>
      </c>
      <c r="BL20" s="95">
        <v>4.5999999999999999E-2</v>
      </c>
      <c r="BM20" s="95">
        <v>6.5000000000000002E-2</v>
      </c>
      <c r="BN20" s="95">
        <v>5.6000000000000001E-2</v>
      </c>
      <c r="BO20" s="95">
        <v>5.6000000000000001E-2</v>
      </c>
      <c r="BP20" s="95">
        <v>6.6000000000000003E-2</v>
      </c>
      <c r="BQ20" s="95">
        <v>4.7E-2</v>
      </c>
      <c r="BR20" s="95">
        <v>4.7E-2</v>
      </c>
      <c r="BS20" s="95">
        <v>4.7E-2</v>
      </c>
      <c r="BT20" s="95">
        <v>2.3E-2</v>
      </c>
      <c r="BU20" s="95">
        <v>2.3E-2</v>
      </c>
      <c r="BV20" s="95">
        <v>1.4999999999999999E-2</v>
      </c>
      <c r="BW20" s="95">
        <v>1.4999999999999999E-2</v>
      </c>
      <c r="BX20" s="95">
        <v>1.4999999999999999E-2</v>
      </c>
      <c r="BY20" s="95">
        <v>7.5999999999999998E-2</v>
      </c>
      <c r="BZ20" s="95">
        <v>3.3000000000000002E-2</v>
      </c>
      <c r="CB20" s="94">
        <v>4</v>
      </c>
      <c r="CC20" s="94">
        <v>7</v>
      </c>
      <c r="CD20" s="94" t="str">
        <f t="shared" si="1"/>
        <v>処遇加算Ⅰ特定加算Ⅱベア加算なしから新加算Ⅴ（３）</v>
      </c>
      <c r="CE20" s="97">
        <f t="shared" ref="CE20:DA20" si="39">BD9-AD$6</f>
        <v>2.0999999999999991E-2</v>
      </c>
      <c r="CF20" s="97">
        <f t="shared" si="39"/>
        <v>2.0999999999999991E-2</v>
      </c>
      <c r="CG20" s="97">
        <f t="shared" si="39"/>
        <v>2.0999999999999991E-2</v>
      </c>
      <c r="CH20" s="97">
        <f t="shared" si="39"/>
        <v>9.999999999999995E-3</v>
      </c>
      <c r="CI20" s="97">
        <f t="shared" si="39"/>
        <v>9.999999999999995E-3</v>
      </c>
      <c r="CJ20" s="97">
        <f t="shared" si="39"/>
        <v>9.999999999999995E-3</v>
      </c>
      <c r="CK20" s="97">
        <f t="shared" si="39"/>
        <v>8.9999999999999941E-3</v>
      </c>
      <c r="CL20" s="97">
        <f t="shared" si="39"/>
        <v>1.2999999999999998E-2</v>
      </c>
      <c r="CM20" s="97">
        <f t="shared" si="39"/>
        <v>1.2999999999999998E-2</v>
      </c>
      <c r="CN20" s="97">
        <f t="shared" si="39"/>
        <v>2.2999999999999993E-2</v>
      </c>
      <c r="CO20" s="97">
        <f t="shared" si="39"/>
        <v>1.5000000000000013E-2</v>
      </c>
      <c r="CP20" s="97">
        <f t="shared" si="39"/>
        <v>1.5000000000000013E-2</v>
      </c>
      <c r="CQ20" s="97">
        <f t="shared" si="39"/>
        <v>2.0999999999999991E-2</v>
      </c>
      <c r="CR20" s="97">
        <f t="shared" si="39"/>
        <v>1.3999999999999999E-2</v>
      </c>
      <c r="CS20" s="97">
        <f t="shared" si="39"/>
        <v>1.3999999999999999E-2</v>
      </c>
      <c r="CT20" s="97">
        <f t="shared" si="39"/>
        <v>1.3999999999999999E-2</v>
      </c>
      <c r="CU20" s="97">
        <f t="shared" si="39"/>
        <v>6.9999999999999993E-3</v>
      </c>
      <c r="CV20" s="97">
        <f t="shared" si="39"/>
        <v>6.9999999999999993E-3</v>
      </c>
      <c r="CW20" s="97">
        <f t="shared" si="39"/>
        <v>4.9999999999999975E-3</v>
      </c>
      <c r="CX20" s="97">
        <f t="shared" si="39"/>
        <v>4.9999999999999975E-3</v>
      </c>
      <c r="CY20" s="97">
        <f t="shared" si="39"/>
        <v>4.9999999999999975E-3</v>
      </c>
      <c r="CZ20" s="97">
        <f t="shared" si="39"/>
        <v>2.0999999999999991E-2</v>
      </c>
      <c r="DA20" s="97">
        <f t="shared" si="39"/>
        <v>9.999999999999995E-3</v>
      </c>
      <c r="DC20" s="94" t="s">
        <v>2208</v>
      </c>
      <c r="DD20" s="97">
        <f>CE20/BD9</f>
        <v>0.10499999999999995</v>
      </c>
      <c r="DE20" s="97">
        <f t="shared" ref="DE20:DZ20" si="40">CF20/BE9</f>
        <v>0.10499999999999995</v>
      </c>
      <c r="DF20" s="97">
        <f t="shared" si="40"/>
        <v>0.10499999999999995</v>
      </c>
      <c r="DG20" s="97">
        <f t="shared" si="40"/>
        <v>0.1204819277108433</v>
      </c>
      <c r="DH20" s="97">
        <f t="shared" si="40"/>
        <v>0.12658227848101261</v>
      </c>
      <c r="DI20" s="97">
        <f t="shared" si="40"/>
        <v>0.12658227848101261</v>
      </c>
      <c r="DJ20" s="97">
        <f t="shared" si="40"/>
        <v>0.12328767123287664</v>
      </c>
      <c r="DK20" s="97">
        <f t="shared" si="40"/>
        <v>0.12149532710280372</v>
      </c>
      <c r="DL20" s="97">
        <f t="shared" si="40"/>
        <v>0.12149532710280372</v>
      </c>
      <c r="DM20" s="97">
        <f t="shared" si="40"/>
        <v>0.15231788079470193</v>
      </c>
      <c r="DN20" s="97">
        <f t="shared" si="40"/>
        <v>0.11627906976744196</v>
      </c>
      <c r="DO20" s="97">
        <f t="shared" si="40"/>
        <v>0.11627906976744196</v>
      </c>
      <c r="DP20" s="97">
        <f t="shared" si="40"/>
        <v>0.13548387096774187</v>
      </c>
      <c r="DQ20" s="97">
        <f t="shared" si="40"/>
        <v>0.11666666666666664</v>
      </c>
      <c r="DR20" s="97">
        <f t="shared" si="40"/>
        <v>0.11666666666666664</v>
      </c>
      <c r="DS20" s="97">
        <f t="shared" si="40"/>
        <v>0.11666666666666664</v>
      </c>
      <c r="DT20" s="97">
        <f t="shared" si="40"/>
        <v>0.1111111111111111</v>
      </c>
      <c r="DU20" s="97">
        <f t="shared" si="40"/>
        <v>0.1111111111111111</v>
      </c>
      <c r="DV20" s="97">
        <f t="shared" si="40"/>
        <v>0.119047619047619</v>
      </c>
      <c r="DW20" s="97">
        <f t="shared" si="40"/>
        <v>0.119047619047619</v>
      </c>
      <c r="DX20" s="97">
        <f t="shared" si="40"/>
        <v>0.119047619047619</v>
      </c>
      <c r="DY20" s="97">
        <f t="shared" si="40"/>
        <v>0.10499999999999995</v>
      </c>
      <c r="DZ20" s="97">
        <f t="shared" si="40"/>
        <v>0.12658227848101261</v>
      </c>
    </row>
    <row r="21" spans="28:130">
      <c r="AB21" s="94">
        <v>19</v>
      </c>
      <c r="AC21" s="92" t="s">
        <v>2209</v>
      </c>
      <c r="AD21" s="95">
        <f>D6+D9+D11</f>
        <v>0</v>
      </c>
      <c r="AE21" s="95">
        <f t="shared" ref="AE21:AZ21" si="41">E6+E9+E11</f>
        <v>0</v>
      </c>
      <c r="AF21" s="95">
        <f t="shared" si="41"/>
        <v>0</v>
      </c>
      <c r="AG21" s="95">
        <f t="shared" si="41"/>
        <v>0</v>
      </c>
      <c r="AH21" s="95">
        <f t="shared" si="41"/>
        <v>0</v>
      </c>
      <c r="AI21" s="95">
        <f t="shared" si="41"/>
        <v>0</v>
      </c>
      <c r="AJ21" s="95">
        <f t="shared" si="41"/>
        <v>0</v>
      </c>
      <c r="AK21" s="95">
        <f t="shared" si="41"/>
        <v>0</v>
      </c>
      <c r="AL21" s="95">
        <f t="shared" si="41"/>
        <v>0</v>
      </c>
      <c r="AM21" s="95">
        <f t="shared" si="41"/>
        <v>0</v>
      </c>
      <c r="AN21" s="95">
        <f t="shared" si="41"/>
        <v>0</v>
      </c>
      <c r="AO21" s="95">
        <f t="shared" si="41"/>
        <v>0</v>
      </c>
      <c r="AP21" s="95">
        <f t="shared" si="41"/>
        <v>0</v>
      </c>
      <c r="AQ21" s="95">
        <f t="shared" si="41"/>
        <v>0</v>
      </c>
      <c r="AR21" s="95">
        <f t="shared" si="41"/>
        <v>0</v>
      </c>
      <c r="AS21" s="95">
        <f t="shared" si="41"/>
        <v>0</v>
      </c>
      <c r="AT21" s="95">
        <f t="shared" si="41"/>
        <v>0</v>
      </c>
      <c r="AU21" s="95">
        <f t="shared" si="41"/>
        <v>0</v>
      </c>
      <c r="AV21" s="95">
        <f t="shared" si="41"/>
        <v>0</v>
      </c>
      <c r="AW21" s="95">
        <f t="shared" si="41"/>
        <v>0</v>
      </c>
      <c r="AX21" s="95">
        <f t="shared" si="41"/>
        <v>0</v>
      </c>
      <c r="AY21" s="95">
        <f t="shared" si="41"/>
        <v>0</v>
      </c>
      <c r="AZ21" s="95">
        <f t="shared" si="41"/>
        <v>0</v>
      </c>
      <c r="CB21" s="94">
        <v>5</v>
      </c>
      <c r="CC21" s="94">
        <v>1</v>
      </c>
      <c r="CD21" s="94" t="str">
        <f t="shared" si="1"/>
        <v>処遇加算Ⅰ特定加算なしベア加算から新加算Ⅰ</v>
      </c>
      <c r="CE21" s="97">
        <f t="shared" ref="CE21:CN24" si="42">BD3-AD$7</f>
        <v>8.3999999999999991E-2</v>
      </c>
      <c r="CF21" s="97">
        <f t="shared" si="42"/>
        <v>8.3999999999999991E-2</v>
      </c>
      <c r="CG21" s="97">
        <f t="shared" si="42"/>
        <v>8.3999999999999991E-2</v>
      </c>
      <c r="CH21" s="97">
        <f t="shared" si="42"/>
        <v>3.0999999999999986E-2</v>
      </c>
      <c r="CI21" s="97">
        <f t="shared" si="42"/>
        <v>2.1999999999999992E-2</v>
      </c>
      <c r="CJ21" s="97">
        <f t="shared" si="42"/>
        <v>2.1999999999999992E-2</v>
      </c>
      <c r="CK21" s="97">
        <f t="shared" si="42"/>
        <v>2.8999999999999991E-2</v>
      </c>
      <c r="CL21" s="97">
        <f t="shared" si="42"/>
        <v>3.1E-2</v>
      </c>
      <c r="CM21" s="97">
        <f t="shared" si="42"/>
        <v>3.1E-2</v>
      </c>
      <c r="CN21" s="97">
        <f t="shared" si="42"/>
        <v>5.3999999999999992E-2</v>
      </c>
      <c r="CO21" s="97">
        <f t="shared" ref="CO21:CX24" si="43">BN3-AN$7</f>
        <v>3.0000000000000027E-2</v>
      </c>
      <c r="CP21" s="97">
        <f t="shared" si="43"/>
        <v>3.0000000000000027E-2</v>
      </c>
      <c r="CQ21" s="97">
        <f t="shared" si="43"/>
        <v>5.1999999999999991E-2</v>
      </c>
      <c r="CR21" s="97">
        <f t="shared" si="43"/>
        <v>4.1000000000000009E-2</v>
      </c>
      <c r="CS21" s="97">
        <f t="shared" si="43"/>
        <v>4.1000000000000009E-2</v>
      </c>
      <c r="CT21" s="97">
        <f t="shared" si="43"/>
        <v>4.1000000000000009E-2</v>
      </c>
      <c r="CU21" s="97">
        <f t="shared" si="43"/>
        <v>2.8000000000000011E-2</v>
      </c>
      <c r="CV21" s="97">
        <f t="shared" si="43"/>
        <v>2.8000000000000011E-2</v>
      </c>
      <c r="CW21" s="97">
        <f t="shared" si="43"/>
        <v>1.999999999999999E-2</v>
      </c>
      <c r="CX21" s="97">
        <f t="shared" si="43"/>
        <v>1.999999999999999E-2</v>
      </c>
      <c r="CY21" s="97">
        <f t="shared" ref="CY21:DA24" si="44">BX3-AX$7</f>
        <v>1.999999999999999E-2</v>
      </c>
      <c r="CZ21" s="97">
        <f t="shared" si="44"/>
        <v>8.3999999999999991E-2</v>
      </c>
      <c r="DA21" s="97">
        <f t="shared" si="44"/>
        <v>2.1999999999999992E-2</v>
      </c>
      <c r="DC21" s="94" t="s">
        <v>2210</v>
      </c>
      <c r="DD21" s="97">
        <f>CE21/BD3</f>
        <v>0.3428571428571428</v>
      </c>
      <c r="DE21" s="97">
        <f t="shared" ref="DE21:DZ24" si="45">CF21/BE3</f>
        <v>0.3428571428571428</v>
      </c>
      <c r="DF21" s="97">
        <f t="shared" si="45"/>
        <v>0.3428571428571428</v>
      </c>
      <c r="DG21" s="97">
        <f t="shared" si="45"/>
        <v>0.30999999999999989</v>
      </c>
      <c r="DH21" s="97">
        <f t="shared" si="45"/>
        <v>0.23913043478260865</v>
      </c>
      <c r="DI21" s="97">
        <f t="shared" si="45"/>
        <v>0.23913043478260865</v>
      </c>
      <c r="DJ21" s="97">
        <f t="shared" si="45"/>
        <v>0.33720930232558133</v>
      </c>
      <c r="DK21" s="97">
        <f t="shared" si="45"/>
        <v>0.2421875</v>
      </c>
      <c r="DL21" s="97">
        <f t="shared" si="45"/>
        <v>0.2421875</v>
      </c>
      <c r="DM21" s="97">
        <f t="shared" si="45"/>
        <v>0.29834254143646405</v>
      </c>
      <c r="DN21" s="97">
        <f t="shared" si="45"/>
        <v>0.20134228187919478</v>
      </c>
      <c r="DO21" s="97">
        <f t="shared" si="45"/>
        <v>0.20134228187919478</v>
      </c>
      <c r="DP21" s="97">
        <f t="shared" si="45"/>
        <v>0.27956989247311825</v>
      </c>
      <c r="DQ21" s="97">
        <f t="shared" si="45"/>
        <v>0.29285714285714287</v>
      </c>
      <c r="DR21" s="97">
        <f t="shared" si="45"/>
        <v>0.29285714285714287</v>
      </c>
      <c r="DS21" s="97">
        <f t="shared" si="45"/>
        <v>0.29285714285714287</v>
      </c>
      <c r="DT21" s="97">
        <f t="shared" si="45"/>
        <v>0.37333333333333341</v>
      </c>
      <c r="DU21" s="97">
        <f t="shared" si="45"/>
        <v>0.37333333333333341</v>
      </c>
      <c r="DV21" s="97">
        <f t="shared" si="45"/>
        <v>0.39215686274509792</v>
      </c>
      <c r="DW21" s="97">
        <f t="shared" si="45"/>
        <v>0.39215686274509792</v>
      </c>
      <c r="DX21" s="97">
        <f t="shared" si="45"/>
        <v>0.39215686274509792</v>
      </c>
      <c r="DY21" s="97">
        <f t="shared" si="45"/>
        <v>0.3428571428571428</v>
      </c>
      <c r="DZ21" s="97">
        <f t="shared" si="45"/>
        <v>0.23913043478260865</v>
      </c>
    </row>
    <row r="22" spans="28:130">
      <c r="CB22" s="94">
        <v>5</v>
      </c>
      <c r="CC22" s="94">
        <v>2</v>
      </c>
      <c r="CD22" s="94" t="str">
        <f t="shared" si="1"/>
        <v>処遇加算Ⅰ特定加算なしベア加算から新加算Ⅱ</v>
      </c>
      <c r="CE22" s="97">
        <f t="shared" si="42"/>
        <v>6.3E-2</v>
      </c>
      <c r="CF22" s="97">
        <f t="shared" si="42"/>
        <v>6.3E-2</v>
      </c>
      <c r="CG22" s="97">
        <f t="shared" si="42"/>
        <v>6.3E-2</v>
      </c>
      <c r="CH22" s="97">
        <f t="shared" si="42"/>
        <v>2.4999999999999994E-2</v>
      </c>
      <c r="CI22" s="97">
        <f t="shared" si="42"/>
        <v>1.999999999999999E-2</v>
      </c>
      <c r="CJ22" s="97">
        <f t="shared" si="42"/>
        <v>1.999999999999999E-2</v>
      </c>
      <c r="CK22" s="97">
        <f t="shared" si="42"/>
        <v>2.5999999999999988E-2</v>
      </c>
      <c r="CL22" s="97">
        <f t="shared" si="42"/>
        <v>2.4999999999999994E-2</v>
      </c>
      <c r="CM22" s="97">
        <f t="shared" si="42"/>
        <v>2.4999999999999994E-2</v>
      </c>
      <c r="CN22" s="97">
        <f t="shared" si="42"/>
        <v>4.6999999999999986E-2</v>
      </c>
      <c r="CO22" s="97">
        <f t="shared" si="43"/>
        <v>2.7000000000000024E-2</v>
      </c>
      <c r="CP22" s="97">
        <f t="shared" si="43"/>
        <v>2.7000000000000024E-2</v>
      </c>
      <c r="CQ22" s="97">
        <f t="shared" si="43"/>
        <v>4.3999999999999984E-2</v>
      </c>
      <c r="CR22" s="97">
        <f t="shared" si="43"/>
        <v>3.7000000000000005E-2</v>
      </c>
      <c r="CS22" s="97">
        <f t="shared" si="43"/>
        <v>3.7000000000000005E-2</v>
      </c>
      <c r="CT22" s="97">
        <f t="shared" si="43"/>
        <v>3.7000000000000005E-2</v>
      </c>
      <c r="CU22" s="97">
        <f t="shared" si="43"/>
        <v>2.4000000000000007E-2</v>
      </c>
      <c r="CV22" s="97">
        <f t="shared" si="43"/>
        <v>2.4000000000000007E-2</v>
      </c>
      <c r="CW22" s="97">
        <f t="shared" si="43"/>
        <v>1.5999999999999993E-2</v>
      </c>
      <c r="CX22" s="97">
        <f t="shared" si="43"/>
        <v>1.5999999999999993E-2</v>
      </c>
      <c r="CY22" s="97">
        <f t="shared" si="44"/>
        <v>1.5999999999999993E-2</v>
      </c>
      <c r="CZ22" s="97">
        <f t="shared" si="44"/>
        <v>6.3E-2</v>
      </c>
      <c r="DA22" s="97">
        <f t="shared" si="44"/>
        <v>1.999999999999999E-2</v>
      </c>
      <c r="DC22" s="94" t="s">
        <v>2211</v>
      </c>
      <c r="DD22" s="97">
        <f t="shared" ref="DD22:DD24" si="46">CE22/BD4</f>
        <v>0.28125</v>
      </c>
      <c r="DE22" s="97">
        <f t="shared" si="45"/>
        <v>0.28125</v>
      </c>
      <c r="DF22" s="97">
        <f t="shared" si="45"/>
        <v>0.28125</v>
      </c>
      <c r="DG22" s="97">
        <f t="shared" si="45"/>
        <v>0.26595744680851058</v>
      </c>
      <c r="DH22" s="97">
        <f t="shared" si="45"/>
        <v>0.22222222222222215</v>
      </c>
      <c r="DI22" s="97">
        <f t="shared" si="45"/>
        <v>0.22222222222222215</v>
      </c>
      <c r="DJ22" s="97">
        <f t="shared" si="45"/>
        <v>0.31325301204819267</v>
      </c>
      <c r="DK22" s="97">
        <f t="shared" si="45"/>
        <v>0.2049180327868852</v>
      </c>
      <c r="DL22" s="97">
        <f t="shared" si="45"/>
        <v>0.2049180327868852</v>
      </c>
      <c r="DM22" s="97">
        <f t="shared" si="45"/>
        <v>0.27011494252873558</v>
      </c>
      <c r="DN22" s="97">
        <f t="shared" si="45"/>
        <v>0.1849315068493152</v>
      </c>
      <c r="DO22" s="97">
        <f t="shared" si="45"/>
        <v>0.1849315068493152</v>
      </c>
      <c r="DP22" s="97">
        <f t="shared" si="45"/>
        <v>0.24719101123595497</v>
      </c>
      <c r="DQ22" s="97">
        <f t="shared" si="45"/>
        <v>0.2720588235294118</v>
      </c>
      <c r="DR22" s="97">
        <f t="shared" si="45"/>
        <v>0.2720588235294118</v>
      </c>
      <c r="DS22" s="97">
        <f t="shared" si="45"/>
        <v>0.2720588235294118</v>
      </c>
      <c r="DT22" s="97">
        <f t="shared" si="45"/>
        <v>0.33802816901408456</v>
      </c>
      <c r="DU22" s="97">
        <f t="shared" si="45"/>
        <v>0.33802816901408456</v>
      </c>
      <c r="DV22" s="97">
        <f t="shared" si="45"/>
        <v>0.34042553191489355</v>
      </c>
      <c r="DW22" s="97">
        <f t="shared" si="45"/>
        <v>0.34042553191489355</v>
      </c>
      <c r="DX22" s="97">
        <f t="shared" si="45"/>
        <v>0.34042553191489355</v>
      </c>
      <c r="DY22" s="97">
        <f t="shared" si="45"/>
        <v>0.28125</v>
      </c>
      <c r="DZ22" s="97">
        <f t="shared" si="45"/>
        <v>0.22222222222222215</v>
      </c>
    </row>
    <row r="23" spans="28:130">
      <c r="CB23" s="94">
        <v>5</v>
      </c>
      <c r="CC23" s="94">
        <v>3</v>
      </c>
      <c r="CD23" s="94" t="str">
        <f t="shared" si="1"/>
        <v>処遇加算Ⅰ特定加算なしベア加算から新加算Ⅲ</v>
      </c>
      <c r="CE23" s="97">
        <f t="shared" si="42"/>
        <v>2.0999999999999991E-2</v>
      </c>
      <c r="CF23" s="97">
        <f t="shared" si="42"/>
        <v>2.0999999999999991E-2</v>
      </c>
      <c r="CG23" s="97">
        <f t="shared" si="42"/>
        <v>2.0999999999999991E-2</v>
      </c>
      <c r="CH23" s="97">
        <f t="shared" si="42"/>
        <v>9.999999999999995E-3</v>
      </c>
      <c r="CI23" s="97">
        <f t="shared" si="42"/>
        <v>9.999999999999995E-3</v>
      </c>
      <c r="CJ23" s="97">
        <f t="shared" si="42"/>
        <v>9.999999999999995E-3</v>
      </c>
      <c r="CK23" s="97">
        <f t="shared" si="42"/>
        <v>9.0000000000000011E-3</v>
      </c>
      <c r="CL23" s="97">
        <f t="shared" si="42"/>
        <v>1.2999999999999998E-2</v>
      </c>
      <c r="CM23" s="97">
        <f t="shared" si="42"/>
        <v>1.2999999999999998E-2</v>
      </c>
      <c r="CN23" s="97">
        <f t="shared" si="42"/>
        <v>2.2999999999999993E-2</v>
      </c>
      <c r="CO23" s="97">
        <f t="shared" si="43"/>
        <v>1.5000000000000013E-2</v>
      </c>
      <c r="CP23" s="97">
        <f t="shared" si="43"/>
        <v>1.5000000000000013E-2</v>
      </c>
      <c r="CQ23" s="97">
        <f t="shared" si="43"/>
        <v>2.0999999999999991E-2</v>
      </c>
      <c r="CR23" s="97">
        <f t="shared" si="43"/>
        <v>1.3999999999999999E-2</v>
      </c>
      <c r="CS23" s="97">
        <f t="shared" si="43"/>
        <v>1.3999999999999999E-2</v>
      </c>
      <c r="CT23" s="97">
        <f t="shared" si="43"/>
        <v>1.3999999999999999E-2</v>
      </c>
      <c r="CU23" s="97">
        <f t="shared" si="43"/>
        <v>6.9999999999999993E-3</v>
      </c>
      <c r="CV23" s="97">
        <f t="shared" si="43"/>
        <v>6.9999999999999993E-3</v>
      </c>
      <c r="CW23" s="97">
        <f t="shared" si="43"/>
        <v>4.9999999999999975E-3</v>
      </c>
      <c r="CX23" s="97">
        <f t="shared" si="43"/>
        <v>4.9999999999999975E-3</v>
      </c>
      <c r="CY23" s="97">
        <f t="shared" si="44"/>
        <v>4.9999999999999975E-3</v>
      </c>
      <c r="CZ23" s="97">
        <f t="shared" si="44"/>
        <v>2.0999999999999991E-2</v>
      </c>
      <c r="DA23" s="97">
        <f t="shared" si="44"/>
        <v>9.999999999999995E-3</v>
      </c>
      <c r="DC23" s="94" t="s">
        <v>2212</v>
      </c>
      <c r="DD23" s="97">
        <f t="shared" si="46"/>
        <v>0.11538461538461534</v>
      </c>
      <c r="DE23" s="97">
        <f t="shared" si="45"/>
        <v>0.11538461538461534</v>
      </c>
      <c r="DF23" s="97">
        <f t="shared" si="45"/>
        <v>0.11538461538461534</v>
      </c>
      <c r="DG23" s="97">
        <f t="shared" si="45"/>
        <v>0.12658227848101258</v>
      </c>
      <c r="DH23" s="97">
        <f t="shared" si="45"/>
        <v>0.12499999999999996</v>
      </c>
      <c r="DI23" s="97">
        <f t="shared" si="45"/>
        <v>0.12499999999999996</v>
      </c>
      <c r="DJ23" s="97">
        <f t="shared" si="45"/>
        <v>0.13636363636363638</v>
      </c>
      <c r="DK23" s="97">
        <f t="shared" si="45"/>
        <v>0.11818181818181817</v>
      </c>
      <c r="DL23" s="97">
        <f t="shared" si="45"/>
        <v>0.11818181818181817</v>
      </c>
      <c r="DM23" s="97">
        <f t="shared" si="45"/>
        <v>0.15333333333333329</v>
      </c>
      <c r="DN23" s="97">
        <f t="shared" si="45"/>
        <v>0.11194029850746277</v>
      </c>
      <c r="DO23" s="97">
        <f t="shared" si="45"/>
        <v>0.11194029850746277</v>
      </c>
      <c r="DP23" s="97">
        <f t="shared" si="45"/>
        <v>0.13548387096774187</v>
      </c>
      <c r="DQ23" s="97">
        <f t="shared" si="45"/>
        <v>0.1238938053097345</v>
      </c>
      <c r="DR23" s="97">
        <f t="shared" si="45"/>
        <v>0.1238938053097345</v>
      </c>
      <c r="DS23" s="97">
        <f t="shared" si="45"/>
        <v>0.1238938053097345</v>
      </c>
      <c r="DT23" s="97">
        <f t="shared" si="45"/>
        <v>0.12962962962962962</v>
      </c>
      <c r="DU23" s="97">
        <f t="shared" si="45"/>
        <v>0.12962962962962962</v>
      </c>
      <c r="DV23" s="97">
        <f t="shared" si="45"/>
        <v>0.13888888888888884</v>
      </c>
      <c r="DW23" s="97">
        <f t="shared" si="45"/>
        <v>0.13888888888888884</v>
      </c>
      <c r="DX23" s="97">
        <f t="shared" si="45"/>
        <v>0.13888888888888884</v>
      </c>
      <c r="DY23" s="97">
        <f t="shared" si="45"/>
        <v>0.11538461538461534</v>
      </c>
      <c r="DZ23" s="97">
        <f t="shared" si="45"/>
        <v>0.12499999999999996</v>
      </c>
    </row>
    <row r="24" spans="28:130">
      <c r="CB24" s="94">
        <v>5</v>
      </c>
      <c r="CC24" s="94">
        <v>4</v>
      </c>
      <c r="CD24" s="94" t="str">
        <f t="shared" si="1"/>
        <v>処遇加算Ⅰ特定加算なしベア加算から新加算Ⅳ</v>
      </c>
      <c r="CE24" s="97">
        <f t="shared" si="42"/>
        <v>-1.6000000000000014E-2</v>
      </c>
      <c r="CF24" s="97">
        <f t="shared" si="42"/>
        <v>-1.6000000000000014E-2</v>
      </c>
      <c r="CG24" s="97">
        <f t="shared" si="42"/>
        <v>-1.6000000000000014E-2</v>
      </c>
      <c r="CH24" s="97">
        <f t="shared" si="42"/>
        <v>-6.0000000000000053E-3</v>
      </c>
      <c r="CI24" s="97">
        <f t="shared" si="42"/>
        <v>-6.0000000000000053E-3</v>
      </c>
      <c r="CJ24" s="97">
        <f t="shared" si="42"/>
        <v>-6.0000000000000053E-3</v>
      </c>
      <c r="CK24" s="97">
        <f t="shared" si="42"/>
        <v>-3.9999999999999966E-3</v>
      </c>
      <c r="CL24" s="97">
        <f t="shared" si="42"/>
        <v>-9.000000000000008E-3</v>
      </c>
      <c r="CM24" s="97">
        <f t="shared" si="42"/>
        <v>-9.000000000000008E-3</v>
      </c>
      <c r="CN24" s="97">
        <f t="shared" si="42"/>
        <v>-5.0000000000000044E-3</v>
      </c>
      <c r="CO24" s="97">
        <f t="shared" si="43"/>
        <v>-1.2999999999999998E-2</v>
      </c>
      <c r="CP24" s="97">
        <f t="shared" si="43"/>
        <v>-1.2999999999999998E-2</v>
      </c>
      <c r="CQ24" s="97">
        <f t="shared" si="43"/>
        <v>-9.000000000000008E-3</v>
      </c>
      <c r="CR24" s="97">
        <f t="shared" si="43"/>
        <v>-9.000000000000008E-3</v>
      </c>
      <c r="CS24" s="97">
        <f t="shared" si="43"/>
        <v>-9.000000000000008E-3</v>
      </c>
      <c r="CT24" s="97">
        <f t="shared" si="43"/>
        <v>-9.000000000000008E-3</v>
      </c>
      <c r="CU24" s="97">
        <f t="shared" si="43"/>
        <v>-2.9999999999999957E-3</v>
      </c>
      <c r="CV24" s="97">
        <f t="shared" si="43"/>
        <v>-2.9999999999999957E-3</v>
      </c>
      <c r="CW24" s="97">
        <f t="shared" si="43"/>
        <v>-1.9999999999999983E-3</v>
      </c>
      <c r="CX24" s="97">
        <f t="shared" si="43"/>
        <v>-1.9999999999999983E-3</v>
      </c>
      <c r="CY24" s="97">
        <f t="shared" si="44"/>
        <v>-1.9999999999999983E-3</v>
      </c>
      <c r="CZ24" s="97">
        <f t="shared" si="44"/>
        <v>-1.6000000000000014E-2</v>
      </c>
      <c r="DA24" s="97">
        <f t="shared" si="44"/>
        <v>-6.0000000000000053E-3</v>
      </c>
      <c r="DC24" s="94" t="s">
        <v>2213</v>
      </c>
      <c r="DD24" s="97">
        <f t="shared" si="46"/>
        <v>-0.11034482758620701</v>
      </c>
      <c r="DE24" s="97">
        <f t="shared" si="45"/>
        <v>-0.11034482758620701</v>
      </c>
      <c r="DF24" s="97">
        <f t="shared" si="45"/>
        <v>-0.11034482758620701</v>
      </c>
      <c r="DG24" s="97">
        <f t="shared" si="45"/>
        <v>-9.5238095238095316E-2</v>
      </c>
      <c r="DH24" s="97">
        <f t="shared" si="45"/>
        <v>-9.3750000000000097E-2</v>
      </c>
      <c r="DI24" s="97">
        <f t="shared" si="45"/>
        <v>-9.3750000000000097E-2</v>
      </c>
      <c r="DJ24" s="97">
        <f t="shared" si="45"/>
        <v>-7.5471698113207475E-2</v>
      </c>
      <c r="DK24" s="97">
        <f t="shared" si="45"/>
        <v>-0.10227272727272738</v>
      </c>
      <c r="DL24" s="97">
        <f t="shared" si="45"/>
        <v>-0.10227272727272738</v>
      </c>
      <c r="DM24" s="97">
        <f t="shared" si="45"/>
        <v>-4.0983606557377088E-2</v>
      </c>
      <c r="DN24" s="97">
        <f t="shared" si="45"/>
        <v>-0.12264150943396225</v>
      </c>
      <c r="DO24" s="97">
        <f t="shared" si="45"/>
        <v>-0.12264150943396225</v>
      </c>
      <c r="DP24" s="97">
        <f t="shared" si="45"/>
        <v>-7.2000000000000064E-2</v>
      </c>
      <c r="DQ24" s="97">
        <f t="shared" si="45"/>
        <v>-0.10000000000000009</v>
      </c>
      <c r="DR24" s="97">
        <f t="shared" si="45"/>
        <v>-0.10000000000000009</v>
      </c>
      <c r="DS24" s="97">
        <f t="shared" si="45"/>
        <v>-0.10000000000000009</v>
      </c>
      <c r="DT24" s="97">
        <f t="shared" si="45"/>
        <v>-6.818181818181808E-2</v>
      </c>
      <c r="DU24" s="97">
        <f t="shared" si="45"/>
        <v>-6.818181818181808E-2</v>
      </c>
      <c r="DV24" s="97">
        <f t="shared" si="45"/>
        <v>-6.8965517241379254E-2</v>
      </c>
      <c r="DW24" s="97">
        <f t="shared" si="45"/>
        <v>-6.8965517241379254E-2</v>
      </c>
      <c r="DX24" s="97">
        <f t="shared" si="45"/>
        <v>-6.8965517241379254E-2</v>
      </c>
      <c r="DY24" s="97">
        <f t="shared" si="45"/>
        <v>-0.11034482758620701</v>
      </c>
      <c r="DZ24" s="97">
        <f t="shared" si="45"/>
        <v>-9.3750000000000097E-2</v>
      </c>
    </row>
    <row r="25" spans="28:130">
      <c r="CB25" s="94">
        <v>6</v>
      </c>
      <c r="CC25" s="94">
        <v>1</v>
      </c>
      <c r="CD25" s="94" t="str">
        <f t="shared" si="1"/>
        <v>処遇加算Ⅰ特定加算なしベア加算なしから新加算Ⅰ</v>
      </c>
      <c r="CE25" s="97">
        <f t="shared" ref="CE25:CN28" si="47">BD3-AD$8</f>
        <v>0.10799999999999998</v>
      </c>
      <c r="CF25" s="97">
        <f t="shared" si="47"/>
        <v>0.10799999999999998</v>
      </c>
      <c r="CG25" s="97">
        <f t="shared" si="47"/>
        <v>0.10799999999999998</v>
      </c>
      <c r="CH25" s="97">
        <f t="shared" si="47"/>
        <v>4.1999999999999989E-2</v>
      </c>
      <c r="CI25" s="97">
        <f t="shared" si="47"/>
        <v>3.2999999999999988E-2</v>
      </c>
      <c r="CJ25" s="97">
        <f t="shared" si="47"/>
        <v>3.2999999999999988E-2</v>
      </c>
      <c r="CK25" s="97">
        <f t="shared" si="47"/>
        <v>3.8999999999999993E-2</v>
      </c>
      <c r="CL25" s="97">
        <f t="shared" si="47"/>
        <v>4.5999999999999999E-2</v>
      </c>
      <c r="CM25" s="97">
        <f t="shared" si="47"/>
        <v>4.5999999999999999E-2</v>
      </c>
      <c r="CN25" s="97">
        <f t="shared" si="47"/>
        <v>7.6999999999999999E-2</v>
      </c>
      <c r="CO25" s="97">
        <f t="shared" ref="CO25:CX28" si="48">BN3-AN$8</f>
        <v>4.7000000000000028E-2</v>
      </c>
      <c r="CP25" s="97">
        <f t="shared" si="48"/>
        <v>4.7000000000000028E-2</v>
      </c>
      <c r="CQ25" s="97">
        <f t="shared" si="48"/>
        <v>7.4999999999999997E-2</v>
      </c>
      <c r="CR25" s="97">
        <f t="shared" si="48"/>
        <v>5.7000000000000009E-2</v>
      </c>
      <c r="CS25" s="97">
        <f t="shared" si="48"/>
        <v>5.7000000000000009E-2</v>
      </c>
      <c r="CT25" s="97">
        <f t="shared" si="48"/>
        <v>5.7000000000000009E-2</v>
      </c>
      <c r="CU25" s="97">
        <f t="shared" si="48"/>
        <v>3.6000000000000011E-2</v>
      </c>
      <c r="CV25" s="97">
        <f t="shared" si="48"/>
        <v>3.6000000000000011E-2</v>
      </c>
      <c r="CW25" s="97">
        <f t="shared" si="48"/>
        <v>2.4999999999999991E-2</v>
      </c>
      <c r="CX25" s="97">
        <f t="shared" si="48"/>
        <v>2.4999999999999991E-2</v>
      </c>
      <c r="CY25" s="97">
        <f t="shared" ref="CY25:DA28" si="49">BX3-AX$8</f>
        <v>2.4999999999999991E-2</v>
      </c>
      <c r="CZ25" s="97">
        <f t="shared" si="49"/>
        <v>0.10799999999999998</v>
      </c>
      <c r="DA25" s="97">
        <f t="shared" si="49"/>
        <v>3.2999999999999988E-2</v>
      </c>
      <c r="DC25" s="94" t="s">
        <v>2214</v>
      </c>
      <c r="DD25" s="97">
        <f>CE25/BD3</f>
        <v>0.4408163265306122</v>
      </c>
      <c r="DE25" s="97">
        <f t="shared" ref="DE25:DZ28" si="50">CF25/BE3</f>
        <v>0.4408163265306122</v>
      </c>
      <c r="DF25" s="97">
        <f t="shared" si="50"/>
        <v>0.4408163265306122</v>
      </c>
      <c r="DG25" s="97">
        <f t="shared" si="50"/>
        <v>0.41999999999999993</v>
      </c>
      <c r="DH25" s="97">
        <f t="shared" si="50"/>
        <v>0.35869565217391297</v>
      </c>
      <c r="DI25" s="97">
        <f t="shared" si="50"/>
        <v>0.35869565217391297</v>
      </c>
      <c r="DJ25" s="97">
        <f t="shared" si="50"/>
        <v>0.45348837209302323</v>
      </c>
      <c r="DK25" s="97">
        <f t="shared" si="50"/>
        <v>0.359375</v>
      </c>
      <c r="DL25" s="97">
        <f t="shared" si="50"/>
        <v>0.359375</v>
      </c>
      <c r="DM25" s="97">
        <f t="shared" si="50"/>
        <v>0.425414364640884</v>
      </c>
      <c r="DN25" s="97">
        <f t="shared" si="50"/>
        <v>0.31543624161073841</v>
      </c>
      <c r="DO25" s="97">
        <f t="shared" si="50"/>
        <v>0.31543624161073841</v>
      </c>
      <c r="DP25" s="97">
        <f t="shared" si="50"/>
        <v>0.40322580645161288</v>
      </c>
      <c r="DQ25" s="97">
        <f t="shared" si="50"/>
        <v>0.4071428571428572</v>
      </c>
      <c r="DR25" s="97">
        <f t="shared" si="50"/>
        <v>0.4071428571428572</v>
      </c>
      <c r="DS25" s="97">
        <f t="shared" si="50"/>
        <v>0.4071428571428572</v>
      </c>
      <c r="DT25" s="97">
        <f t="shared" si="50"/>
        <v>0.48000000000000009</v>
      </c>
      <c r="DU25" s="97">
        <f t="shared" si="50"/>
        <v>0.48000000000000009</v>
      </c>
      <c r="DV25" s="97">
        <f t="shared" si="50"/>
        <v>0.49019607843137247</v>
      </c>
      <c r="DW25" s="97">
        <f t="shared" si="50"/>
        <v>0.49019607843137247</v>
      </c>
      <c r="DX25" s="97">
        <f t="shared" si="50"/>
        <v>0.49019607843137247</v>
      </c>
      <c r="DY25" s="97">
        <f t="shared" si="50"/>
        <v>0.4408163265306122</v>
      </c>
      <c r="DZ25" s="97">
        <f t="shared" si="50"/>
        <v>0.35869565217391297</v>
      </c>
    </row>
    <row r="26" spans="28:130">
      <c r="CB26" s="94">
        <v>6</v>
      </c>
      <c r="CC26" s="94">
        <v>2</v>
      </c>
      <c r="CD26" s="94" t="str">
        <f t="shared" si="1"/>
        <v>処遇加算Ⅰ特定加算なしベア加算なしから新加算Ⅱ</v>
      </c>
      <c r="CE26" s="97">
        <f t="shared" si="47"/>
        <v>8.6999999999999994E-2</v>
      </c>
      <c r="CF26" s="97">
        <f t="shared" si="47"/>
        <v>8.6999999999999994E-2</v>
      </c>
      <c r="CG26" s="97">
        <f t="shared" si="47"/>
        <v>8.6999999999999994E-2</v>
      </c>
      <c r="CH26" s="97">
        <f t="shared" si="47"/>
        <v>3.5999999999999997E-2</v>
      </c>
      <c r="CI26" s="97">
        <f t="shared" si="47"/>
        <v>3.0999999999999986E-2</v>
      </c>
      <c r="CJ26" s="97">
        <f t="shared" si="47"/>
        <v>3.0999999999999986E-2</v>
      </c>
      <c r="CK26" s="97">
        <f t="shared" si="47"/>
        <v>3.599999999999999E-2</v>
      </c>
      <c r="CL26" s="97">
        <f t="shared" si="47"/>
        <v>3.9999999999999994E-2</v>
      </c>
      <c r="CM26" s="97">
        <f t="shared" si="47"/>
        <v>3.9999999999999994E-2</v>
      </c>
      <c r="CN26" s="97">
        <f t="shared" si="47"/>
        <v>6.9999999999999993E-2</v>
      </c>
      <c r="CO26" s="97">
        <f t="shared" si="48"/>
        <v>4.4000000000000025E-2</v>
      </c>
      <c r="CP26" s="97">
        <f t="shared" si="48"/>
        <v>4.4000000000000025E-2</v>
      </c>
      <c r="CQ26" s="97">
        <f t="shared" si="48"/>
        <v>6.699999999999999E-2</v>
      </c>
      <c r="CR26" s="97">
        <f t="shared" si="48"/>
        <v>5.3000000000000005E-2</v>
      </c>
      <c r="CS26" s="97">
        <f t="shared" si="48"/>
        <v>5.3000000000000005E-2</v>
      </c>
      <c r="CT26" s="97">
        <f t="shared" si="48"/>
        <v>5.3000000000000005E-2</v>
      </c>
      <c r="CU26" s="97">
        <f t="shared" si="48"/>
        <v>3.2000000000000008E-2</v>
      </c>
      <c r="CV26" s="97">
        <f t="shared" si="48"/>
        <v>3.2000000000000008E-2</v>
      </c>
      <c r="CW26" s="97">
        <f t="shared" si="48"/>
        <v>2.0999999999999994E-2</v>
      </c>
      <c r="CX26" s="97">
        <f t="shared" si="48"/>
        <v>2.0999999999999994E-2</v>
      </c>
      <c r="CY26" s="97">
        <f t="shared" si="49"/>
        <v>2.0999999999999994E-2</v>
      </c>
      <c r="CZ26" s="97">
        <f t="shared" si="49"/>
        <v>8.6999999999999994E-2</v>
      </c>
      <c r="DA26" s="97">
        <f t="shared" si="49"/>
        <v>3.0999999999999986E-2</v>
      </c>
      <c r="DC26" s="94" t="s">
        <v>2215</v>
      </c>
      <c r="DD26" s="97">
        <f t="shared" ref="DD26:DD28" si="51">CE26/BD4</f>
        <v>0.3883928571428571</v>
      </c>
      <c r="DE26" s="97">
        <f t="shared" si="50"/>
        <v>0.3883928571428571</v>
      </c>
      <c r="DF26" s="97">
        <f t="shared" si="50"/>
        <v>0.3883928571428571</v>
      </c>
      <c r="DG26" s="97">
        <f t="shared" si="50"/>
        <v>0.38297872340425532</v>
      </c>
      <c r="DH26" s="97">
        <f t="shared" si="50"/>
        <v>0.34444444444444433</v>
      </c>
      <c r="DI26" s="97">
        <f t="shared" si="50"/>
        <v>0.34444444444444433</v>
      </c>
      <c r="DJ26" s="97">
        <f t="shared" si="50"/>
        <v>0.4337349397590361</v>
      </c>
      <c r="DK26" s="97">
        <f t="shared" si="50"/>
        <v>0.32786885245901637</v>
      </c>
      <c r="DL26" s="97">
        <f t="shared" si="50"/>
        <v>0.32786885245901637</v>
      </c>
      <c r="DM26" s="97">
        <f t="shared" si="50"/>
        <v>0.40229885057471265</v>
      </c>
      <c r="DN26" s="97">
        <f t="shared" si="50"/>
        <v>0.30136986301369878</v>
      </c>
      <c r="DO26" s="97">
        <f t="shared" si="50"/>
        <v>0.30136986301369878</v>
      </c>
      <c r="DP26" s="97">
        <f t="shared" si="50"/>
        <v>0.37640449438202245</v>
      </c>
      <c r="DQ26" s="97">
        <f t="shared" si="50"/>
        <v>0.38970588235294118</v>
      </c>
      <c r="DR26" s="97">
        <f t="shared" si="50"/>
        <v>0.38970588235294118</v>
      </c>
      <c r="DS26" s="97">
        <f t="shared" si="50"/>
        <v>0.38970588235294118</v>
      </c>
      <c r="DT26" s="97">
        <f t="shared" si="50"/>
        <v>0.45070422535211274</v>
      </c>
      <c r="DU26" s="97">
        <f t="shared" si="50"/>
        <v>0.45070422535211274</v>
      </c>
      <c r="DV26" s="97">
        <f t="shared" si="50"/>
        <v>0.4468085106382978</v>
      </c>
      <c r="DW26" s="97">
        <f t="shared" si="50"/>
        <v>0.4468085106382978</v>
      </c>
      <c r="DX26" s="97">
        <f t="shared" si="50"/>
        <v>0.4468085106382978</v>
      </c>
      <c r="DY26" s="97">
        <f t="shared" si="50"/>
        <v>0.3883928571428571</v>
      </c>
      <c r="DZ26" s="97">
        <f t="shared" si="50"/>
        <v>0.34444444444444433</v>
      </c>
    </row>
    <row r="27" spans="28:130">
      <c r="CB27" s="94">
        <v>6</v>
      </c>
      <c r="CC27" s="94">
        <v>3</v>
      </c>
      <c r="CD27" s="94" t="str">
        <f t="shared" si="1"/>
        <v>処遇加算Ⅰ特定加算なしベア加算なしから新加算Ⅲ</v>
      </c>
      <c r="CE27" s="97">
        <f t="shared" si="47"/>
        <v>4.4999999999999984E-2</v>
      </c>
      <c r="CF27" s="97">
        <f t="shared" si="47"/>
        <v>4.4999999999999984E-2</v>
      </c>
      <c r="CG27" s="97">
        <f t="shared" si="47"/>
        <v>4.4999999999999984E-2</v>
      </c>
      <c r="CH27" s="97">
        <f t="shared" si="47"/>
        <v>2.0999999999999998E-2</v>
      </c>
      <c r="CI27" s="97">
        <f t="shared" si="47"/>
        <v>2.0999999999999991E-2</v>
      </c>
      <c r="CJ27" s="97">
        <f t="shared" si="47"/>
        <v>2.0999999999999991E-2</v>
      </c>
      <c r="CK27" s="97">
        <f t="shared" si="47"/>
        <v>1.9000000000000003E-2</v>
      </c>
      <c r="CL27" s="97">
        <f t="shared" si="47"/>
        <v>2.7999999999999997E-2</v>
      </c>
      <c r="CM27" s="97">
        <f t="shared" si="47"/>
        <v>2.7999999999999997E-2</v>
      </c>
      <c r="CN27" s="97">
        <f t="shared" si="47"/>
        <v>4.5999999999999999E-2</v>
      </c>
      <c r="CO27" s="97">
        <f t="shared" si="48"/>
        <v>3.2000000000000015E-2</v>
      </c>
      <c r="CP27" s="97">
        <f t="shared" si="48"/>
        <v>3.2000000000000015E-2</v>
      </c>
      <c r="CQ27" s="97">
        <f t="shared" si="48"/>
        <v>4.3999999999999997E-2</v>
      </c>
      <c r="CR27" s="97">
        <f t="shared" si="48"/>
        <v>0.03</v>
      </c>
      <c r="CS27" s="97">
        <f t="shared" si="48"/>
        <v>0.03</v>
      </c>
      <c r="CT27" s="97">
        <f t="shared" si="48"/>
        <v>0.03</v>
      </c>
      <c r="CU27" s="97">
        <f t="shared" si="48"/>
        <v>1.4999999999999999E-2</v>
      </c>
      <c r="CV27" s="97">
        <f t="shared" si="48"/>
        <v>1.4999999999999999E-2</v>
      </c>
      <c r="CW27" s="97">
        <f t="shared" si="48"/>
        <v>9.9999999999999985E-3</v>
      </c>
      <c r="CX27" s="97">
        <f t="shared" si="48"/>
        <v>9.9999999999999985E-3</v>
      </c>
      <c r="CY27" s="97">
        <f t="shared" si="49"/>
        <v>9.9999999999999985E-3</v>
      </c>
      <c r="CZ27" s="97">
        <f t="shared" si="49"/>
        <v>4.4999999999999984E-2</v>
      </c>
      <c r="DA27" s="97">
        <f t="shared" si="49"/>
        <v>2.0999999999999991E-2</v>
      </c>
      <c r="DC27" s="94" t="s">
        <v>2216</v>
      </c>
      <c r="DD27" s="97">
        <f t="shared" si="51"/>
        <v>0.24725274725274718</v>
      </c>
      <c r="DE27" s="97">
        <f t="shared" si="50"/>
        <v>0.24725274725274718</v>
      </c>
      <c r="DF27" s="97">
        <f t="shared" si="50"/>
        <v>0.24725274725274718</v>
      </c>
      <c r="DG27" s="97">
        <f t="shared" si="50"/>
        <v>0.26582278481012656</v>
      </c>
      <c r="DH27" s="97">
        <f t="shared" si="50"/>
        <v>0.2624999999999999</v>
      </c>
      <c r="DI27" s="97">
        <f t="shared" si="50"/>
        <v>0.2624999999999999</v>
      </c>
      <c r="DJ27" s="97">
        <f t="shared" si="50"/>
        <v>0.2878787878787879</v>
      </c>
      <c r="DK27" s="97">
        <f t="shared" si="50"/>
        <v>0.25454545454545452</v>
      </c>
      <c r="DL27" s="97">
        <f t="shared" si="50"/>
        <v>0.25454545454545452</v>
      </c>
      <c r="DM27" s="97">
        <f t="shared" si="50"/>
        <v>0.3066666666666667</v>
      </c>
      <c r="DN27" s="97">
        <f t="shared" si="50"/>
        <v>0.23880597014925384</v>
      </c>
      <c r="DO27" s="97">
        <f t="shared" si="50"/>
        <v>0.23880597014925384</v>
      </c>
      <c r="DP27" s="97">
        <f t="shared" si="50"/>
        <v>0.28387096774193549</v>
      </c>
      <c r="DQ27" s="97">
        <f t="shared" si="50"/>
        <v>0.26548672566371678</v>
      </c>
      <c r="DR27" s="97">
        <f t="shared" si="50"/>
        <v>0.26548672566371678</v>
      </c>
      <c r="DS27" s="97">
        <f t="shared" si="50"/>
        <v>0.26548672566371678</v>
      </c>
      <c r="DT27" s="97">
        <f t="shared" si="50"/>
        <v>0.27777777777777779</v>
      </c>
      <c r="DU27" s="97">
        <f t="shared" si="50"/>
        <v>0.27777777777777779</v>
      </c>
      <c r="DV27" s="97">
        <f t="shared" si="50"/>
        <v>0.27777777777777773</v>
      </c>
      <c r="DW27" s="97">
        <f t="shared" si="50"/>
        <v>0.27777777777777773</v>
      </c>
      <c r="DX27" s="97">
        <f t="shared" si="50"/>
        <v>0.27777777777777773</v>
      </c>
      <c r="DY27" s="97">
        <f t="shared" si="50"/>
        <v>0.24725274725274718</v>
      </c>
      <c r="DZ27" s="97">
        <f t="shared" si="50"/>
        <v>0.2624999999999999</v>
      </c>
    </row>
    <row r="28" spans="28:130">
      <c r="CB28" s="94">
        <v>6</v>
      </c>
      <c r="CC28" s="94">
        <v>4</v>
      </c>
      <c r="CD28" s="94" t="str">
        <f t="shared" si="1"/>
        <v>処遇加算Ⅰ特定加算なしベア加算なしから新加算Ⅳ</v>
      </c>
      <c r="CE28" s="97">
        <f t="shared" si="47"/>
        <v>7.9999999999999793E-3</v>
      </c>
      <c r="CF28" s="97">
        <f t="shared" si="47"/>
        <v>7.9999999999999793E-3</v>
      </c>
      <c r="CG28" s="97">
        <f t="shared" si="47"/>
        <v>7.9999999999999793E-3</v>
      </c>
      <c r="CH28" s="97">
        <f t="shared" si="47"/>
        <v>4.9999999999999975E-3</v>
      </c>
      <c r="CI28" s="97">
        <f t="shared" si="47"/>
        <v>4.9999999999999906E-3</v>
      </c>
      <c r="CJ28" s="97">
        <f t="shared" si="47"/>
        <v>4.9999999999999906E-3</v>
      </c>
      <c r="CK28" s="97">
        <f t="shared" si="47"/>
        <v>6.0000000000000053E-3</v>
      </c>
      <c r="CL28" s="97">
        <f t="shared" si="47"/>
        <v>5.9999999999999915E-3</v>
      </c>
      <c r="CM28" s="97">
        <f t="shared" si="47"/>
        <v>5.9999999999999915E-3</v>
      </c>
      <c r="CN28" s="97">
        <f t="shared" si="47"/>
        <v>1.8000000000000002E-2</v>
      </c>
      <c r="CO28" s="97">
        <f t="shared" si="48"/>
        <v>4.0000000000000036E-3</v>
      </c>
      <c r="CP28" s="97">
        <f t="shared" si="48"/>
        <v>4.0000000000000036E-3</v>
      </c>
      <c r="CQ28" s="97">
        <f t="shared" si="48"/>
        <v>1.3999999999999999E-2</v>
      </c>
      <c r="CR28" s="97">
        <f t="shared" si="48"/>
        <v>6.9999999999999923E-3</v>
      </c>
      <c r="CS28" s="97">
        <f t="shared" si="48"/>
        <v>6.9999999999999923E-3</v>
      </c>
      <c r="CT28" s="97">
        <f t="shared" si="48"/>
        <v>6.9999999999999923E-3</v>
      </c>
      <c r="CU28" s="97">
        <f t="shared" si="48"/>
        <v>5.0000000000000044E-3</v>
      </c>
      <c r="CV28" s="97">
        <f t="shared" si="48"/>
        <v>5.0000000000000044E-3</v>
      </c>
      <c r="CW28" s="97">
        <f t="shared" si="48"/>
        <v>3.0000000000000027E-3</v>
      </c>
      <c r="CX28" s="97">
        <f t="shared" si="48"/>
        <v>3.0000000000000027E-3</v>
      </c>
      <c r="CY28" s="97">
        <f t="shared" si="49"/>
        <v>3.0000000000000027E-3</v>
      </c>
      <c r="CZ28" s="97">
        <f t="shared" si="49"/>
        <v>7.9999999999999793E-3</v>
      </c>
      <c r="DA28" s="97">
        <f t="shared" si="49"/>
        <v>4.9999999999999906E-3</v>
      </c>
      <c r="DC28" s="94" t="s">
        <v>2217</v>
      </c>
      <c r="DD28" s="97">
        <f t="shared" si="51"/>
        <v>5.5172413793103309E-2</v>
      </c>
      <c r="DE28" s="97">
        <f t="shared" si="50"/>
        <v>5.5172413793103309E-2</v>
      </c>
      <c r="DF28" s="97">
        <f t="shared" si="50"/>
        <v>5.5172413793103309E-2</v>
      </c>
      <c r="DG28" s="97">
        <f t="shared" si="50"/>
        <v>7.9365079365079319E-2</v>
      </c>
      <c r="DH28" s="97">
        <f t="shared" si="50"/>
        <v>7.8124999999999861E-2</v>
      </c>
      <c r="DI28" s="97">
        <f t="shared" si="50"/>
        <v>7.8124999999999861E-2</v>
      </c>
      <c r="DJ28" s="97">
        <f t="shared" si="50"/>
        <v>0.11320754716981141</v>
      </c>
      <c r="DK28" s="97">
        <f t="shared" si="50"/>
        <v>6.8181818181818094E-2</v>
      </c>
      <c r="DL28" s="97">
        <f t="shared" si="50"/>
        <v>6.8181818181818094E-2</v>
      </c>
      <c r="DM28" s="97">
        <f t="shared" si="50"/>
        <v>0.1475409836065574</v>
      </c>
      <c r="DN28" s="97">
        <f t="shared" si="50"/>
        <v>3.7735849056603807E-2</v>
      </c>
      <c r="DO28" s="97">
        <f t="shared" si="50"/>
        <v>3.7735849056603807E-2</v>
      </c>
      <c r="DP28" s="97">
        <f t="shared" si="50"/>
        <v>0.11199999999999999</v>
      </c>
      <c r="DQ28" s="97">
        <f t="shared" si="50"/>
        <v>7.7777777777777696E-2</v>
      </c>
      <c r="DR28" s="97">
        <f t="shared" si="50"/>
        <v>7.7777777777777696E-2</v>
      </c>
      <c r="DS28" s="97">
        <f t="shared" si="50"/>
        <v>7.7777777777777696E-2</v>
      </c>
      <c r="DT28" s="97">
        <f t="shared" si="50"/>
        <v>0.11363636363636373</v>
      </c>
      <c r="DU28" s="97">
        <f t="shared" si="50"/>
        <v>0.11363636363636373</v>
      </c>
      <c r="DV28" s="97">
        <f t="shared" si="50"/>
        <v>0.10344827586206905</v>
      </c>
      <c r="DW28" s="97">
        <f t="shared" si="50"/>
        <v>0.10344827586206905</v>
      </c>
      <c r="DX28" s="97">
        <f t="shared" si="50"/>
        <v>0.10344827586206905</v>
      </c>
      <c r="DY28" s="97">
        <f t="shared" si="50"/>
        <v>5.5172413793103309E-2</v>
      </c>
      <c r="DZ28" s="97">
        <f t="shared" si="50"/>
        <v>7.8124999999999861E-2</v>
      </c>
    </row>
    <row r="29" spans="28:130" ht="24">
      <c r="CB29" s="94">
        <v>6</v>
      </c>
      <c r="CC29" s="94">
        <v>12</v>
      </c>
      <c r="CD29" s="94" t="str">
        <f t="shared" si="1"/>
        <v>処遇加算Ⅰ特定加算なしベア加算なしから新加算Ⅴ（８）</v>
      </c>
      <c r="CE29" s="97">
        <f t="shared" ref="CE29:DA29" si="52">BD14-AD$8</f>
        <v>2.0999999999999991E-2</v>
      </c>
      <c r="CF29" s="97">
        <f t="shared" si="52"/>
        <v>2.0999999999999991E-2</v>
      </c>
      <c r="CG29" s="97">
        <f t="shared" si="52"/>
        <v>2.0999999999999991E-2</v>
      </c>
      <c r="CH29" s="97">
        <f t="shared" si="52"/>
        <v>1.0000000000000002E-2</v>
      </c>
      <c r="CI29" s="97">
        <f t="shared" si="52"/>
        <v>9.999999999999995E-3</v>
      </c>
      <c r="CJ29" s="97">
        <f t="shared" si="52"/>
        <v>9.999999999999995E-3</v>
      </c>
      <c r="CK29" s="97">
        <f t="shared" si="52"/>
        <v>9.0000000000000011E-3</v>
      </c>
      <c r="CL29" s="97">
        <f t="shared" si="52"/>
        <v>1.2999999999999998E-2</v>
      </c>
      <c r="CM29" s="97">
        <f t="shared" si="52"/>
        <v>1.2999999999999998E-2</v>
      </c>
      <c r="CN29" s="97">
        <f t="shared" si="52"/>
        <v>2.3000000000000007E-2</v>
      </c>
      <c r="CO29" s="97">
        <f t="shared" si="52"/>
        <v>1.4999999999999999E-2</v>
      </c>
      <c r="CP29" s="97">
        <f t="shared" si="52"/>
        <v>1.4999999999999999E-2</v>
      </c>
      <c r="CQ29" s="97">
        <f t="shared" si="52"/>
        <v>2.1000000000000005E-2</v>
      </c>
      <c r="CR29" s="97">
        <f t="shared" si="52"/>
        <v>1.3999999999999999E-2</v>
      </c>
      <c r="CS29" s="97">
        <f t="shared" si="52"/>
        <v>1.3999999999999999E-2</v>
      </c>
      <c r="CT29" s="97">
        <f t="shared" si="52"/>
        <v>1.3999999999999999E-2</v>
      </c>
      <c r="CU29" s="97">
        <f t="shared" si="52"/>
        <v>6.9999999999999993E-3</v>
      </c>
      <c r="CV29" s="97">
        <f t="shared" si="52"/>
        <v>6.9999999999999993E-3</v>
      </c>
      <c r="CW29" s="97">
        <f t="shared" si="52"/>
        <v>5.000000000000001E-3</v>
      </c>
      <c r="CX29" s="97">
        <f t="shared" si="52"/>
        <v>5.000000000000001E-3</v>
      </c>
      <c r="CY29" s="97">
        <f t="shared" si="52"/>
        <v>5.000000000000001E-3</v>
      </c>
      <c r="CZ29" s="97">
        <f t="shared" si="52"/>
        <v>2.0999999999999991E-2</v>
      </c>
      <c r="DA29" s="97">
        <f t="shared" si="52"/>
        <v>9.999999999999995E-3</v>
      </c>
      <c r="DC29" s="94" t="s">
        <v>2218</v>
      </c>
      <c r="DD29" s="97">
        <f>CE29/BD14</f>
        <v>0.13291139240506322</v>
      </c>
      <c r="DE29" s="97">
        <f t="shared" ref="DE29:DZ29" si="53">CF29/BE14</f>
        <v>0.13291139240506322</v>
      </c>
      <c r="DF29" s="97">
        <f t="shared" si="53"/>
        <v>0.13291139240506322</v>
      </c>
      <c r="DG29" s="97">
        <f t="shared" si="53"/>
        <v>0.14705882352941177</v>
      </c>
      <c r="DH29" s="97">
        <f t="shared" si="53"/>
        <v>0.14492753623188401</v>
      </c>
      <c r="DI29" s="97">
        <f t="shared" si="53"/>
        <v>0.14492753623188401</v>
      </c>
      <c r="DJ29" s="97">
        <f t="shared" si="53"/>
        <v>0.16071428571428573</v>
      </c>
      <c r="DK29" s="97">
        <f t="shared" si="53"/>
        <v>0.13684210526315788</v>
      </c>
      <c r="DL29" s="97">
        <f t="shared" si="53"/>
        <v>0.13684210526315788</v>
      </c>
      <c r="DM29" s="97">
        <f t="shared" si="53"/>
        <v>0.18110236220472445</v>
      </c>
      <c r="DN29" s="97">
        <f t="shared" si="53"/>
        <v>0.12820512820512822</v>
      </c>
      <c r="DO29" s="97">
        <f t="shared" si="53"/>
        <v>0.12820512820512822</v>
      </c>
      <c r="DP29" s="97">
        <f t="shared" si="53"/>
        <v>0.15909090909090912</v>
      </c>
      <c r="DQ29" s="97">
        <f t="shared" si="53"/>
        <v>0.14432989690721648</v>
      </c>
      <c r="DR29" s="97">
        <f t="shared" si="53"/>
        <v>0.14432989690721648</v>
      </c>
      <c r="DS29" s="97">
        <f t="shared" si="53"/>
        <v>0.14432989690721648</v>
      </c>
      <c r="DT29" s="97">
        <f t="shared" si="53"/>
        <v>0.15217391304347824</v>
      </c>
      <c r="DU29" s="97">
        <f t="shared" si="53"/>
        <v>0.15217391304347824</v>
      </c>
      <c r="DV29" s="97">
        <f t="shared" si="53"/>
        <v>0.16129032258064518</v>
      </c>
      <c r="DW29" s="97">
        <f t="shared" si="53"/>
        <v>0.16129032258064518</v>
      </c>
      <c r="DX29" s="97">
        <f t="shared" si="53"/>
        <v>0.16129032258064518</v>
      </c>
      <c r="DY29" s="97">
        <f t="shared" si="53"/>
        <v>0.13291139240506322</v>
      </c>
      <c r="DZ29" s="97">
        <f t="shared" si="53"/>
        <v>0.14492753623188401</v>
      </c>
    </row>
    <row r="30" spans="28:130">
      <c r="CB30" s="94">
        <v>7</v>
      </c>
      <c r="CC30" s="94">
        <v>1</v>
      </c>
      <c r="CD30" s="94" t="str">
        <f t="shared" si="1"/>
        <v>処遇加算Ⅱ特定加算Ⅰベア加算から新加算Ⅰ</v>
      </c>
      <c r="CE30" s="97">
        <f t="shared" ref="CE30:CN33" si="54">BD3-AD$9</f>
        <v>5.7999999999999996E-2</v>
      </c>
      <c r="CF30" s="97">
        <f t="shared" si="54"/>
        <v>5.7999999999999996E-2</v>
      </c>
      <c r="CG30" s="97">
        <f t="shared" si="54"/>
        <v>5.7999999999999996E-2</v>
      </c>
      <c r="CH30" s="97">
        <f t="shared" si="54"/>
        <v>2.5999999999999995E-2</v>
      </c>
      <c r="CI30" s="97">
        <f t="shared" si="54"/>
        <v>2.5999999999999995E-2</v>
      </c>
      <c r="CJ30" s="97">
        <f t="shared" si="54"/>
        <v>2.5999999999999995E-2</v>
      </c>
      <c r="CK30" s="97">
        <f t="shared" si="54"/>
        <v>2.1999999999999992E-2</v>
      </c>
      <c r="CL30" s="97">
        <f t="shared" si="54"/>
        <v>3.5000000000000003E-2</v>
      </c>
      <c r="CM30" s="97">
        <f t="shared" si="54"/>
        <v>3.5000000000000003E-2</v>
      </c>
      <c r="CN30" s="97">
        <f t="shared" si="54"/>
        <v>5.099999999999999E-2</v>
      </c>
      <c r="CO30" s="97">
        <f t="shared" ref="CO30:CX33" si="55">BN3-AN$9</f>
        <v>4.3000000000000024E-2</v>
      </c>
      <c r="CP30" s="97">
        <f t="shared" si="55"/>
        <v>4.3000000000000024E-2</v>
      </c>
      <c r="CQ30" s="97">
        <f t="shared" si="55"/>
        <v>5.099999999999999E-2</v>
      </c>
      <c r="CR30" s="97">
        <f t="shared" si="55"/>
        <v>3.7000000000000019E-2</v>
      </c>
      <c r="CS30" s="97">
        <f t="shared" si="55"/>
        <v>3.7000000000000019E-2</v>
      </c>
      <c r="CT30" s="97">
        <f t="shared" si="55"/>
        <v>3.7000000000000019E-2</v>
      </c>
      <c r="CU30" s="97">
        <f t="shared" si="55"/>
        <v>1.7000000000000008E-2</v>
      </c>
      <c r="CV30" s="97">
        <f t="shared" si="55"/>
        <v>1.7000000000000008E-2</v>
      </c>
      <c r="CW30" s="97">
        <f t="shared" si="55"/>
        <v>1.199999999999999E-2</v>
      </c>
      <c r="CX30" s="97">
        <f t="shared" si="55"/>
        <v>1.199999999999999E-2</v>
      </c>
      <c r="CY30" s="97">
        <f t="shared" ref="CY30:DA33" si="56">BX3-AX$9</f>
        <v>1.199999999999999E-2</v>
      </c>
      <c r="CZ30" s="97">
        <f t="shared" si="56"/>
        <v>5.7999999999999996E-2</v>
      </c>
      <c r="DA30" s="97">
        <f t="shared" si="56"/>
        <v>2.5999999999999995E-2</v>
      </c>
      <c r="DC30" s="94" t="s">
        <v>2219</v>
      </c>
      <c r="DD30" s="97">
        <f>CE30/BD3</f>
        <v>0.236734693877551</v>
      </c>
      <c r="DE30" s="97">
        <f t="shared" ref="DE30:DZ33" si="57">CF30/BE3</f>
        <v>0.236734693877551</v>
      </c>
      <c r="DF30" s="97">
        <f t="shared" si="57"/>
        <v>0.236734693877551</v>
      </c>
      <c r="DG30" s="97">
        <f t="shared" si="57"/>
        <v>0.25999999999999995</v>
      </c>
      <c r="DH30" s="97">
        <f t="shared" si="57"/>
        <v>0.28260869565217389</v>
      </c>
      <c r="DI30" s="97">
        <f t="shared" si="57"/>
        <v>0.28260869565217389</v>
      </c>
      <c r="DJ30" s="97">
        <f t="shared" si="57"/>
        <v>0.25581395348837199</v>
      </c>
      <c r="DK30" s="97">
        <f t="shared" si="57"/>
        <v>0.2734375</v>
      </c>
      <c r="DL30" s="97">
        <f t="shared" si="57"/>
        <v>0.2734375</v>
      </c>
      <c r="DM30" s="97">
        <f t="shared" si="57"/>
        <v>0.28176795580110492</v>
      </c>
      <c r="DN30" s="97">
        <f t="shared" si="57"/>
        <v>0.28859060402684578</v>
      </c>
      <c r="DO30" s="97">
        <f t="shared" si="57"/>
        <v>0.28859060402684578</v>
      </c>
      <c r="DP30" s="97">
        <f t="shared" si="57"/>
        <v>0.2741935483870967</v>
      </c>
      <c r="DQ30" s="97">
        <f t="shared" si="57"/>
        <v>0.2642857142857144</v>
      </c>
      <c r="DR30" s="97">
        <f t="shared" si="57"/>
        <v>0.2642857142857144</v>
      </c>
      <c r="DS30" s="97">
        <f t="shared" si="57"/>
        <v>0.2642857142857144</v>
      </c>
      <c r="DT30" s="97">
        <f t="shared" si="57"/>
        <v>0.22666666666666674</v>
      </c>
      <c r="DU30" s="97">
        <f t="shared" si="57"/>
        <v>0.22666666666666674</v>
      </c>
      <c r="DV30" s="97">
        <f t="shared" si="57"/>
        <v>0.23529411764705868</v>
      </c>
      <c r="DW30" s="97">
        <f t="shared" si="57"/>
        <v>0.23529411764705868</v>
      </c>
      <c r="DX30" s="97">
        <f t="shared" si="57"/>
        <v>0.23529411764705868</v>
      </c>
      <c r="DY30" s="97">
        <f t="shared" si="57"/>
        <v>0.236734693877551</v>
      </c>
      <c r="DZ30" s="97">
        <f t="shared" si="57"/>
        <v>0.28260869565217389</v>
      </c>
    </row>
    <row r="31" spans="28:130">
      <c r="CB31" s="94">
        <v>7</v>
      </c>
      <c r="CC31" s="94">
        <v>2</v>
      </c>
      <c r="CD31" s="94" t="str">
        <f t="shared" si="1"/>
        <v>処遇加算Ⅱ特定加算Ⅰベア加算から新加算Ⅱ</v>
      </c>
      <c r="CE31" s="97">
        <f t="shared" si="54"/>
        <v>3.7000000000000005E-2</v>
      </c>
      <c r="CF31" s="97">
        <f t="shared" si="54"/>
        <v>3.7000000000000005E-2</v>
      </c>
      <c r="CG31" s="97">
        <f t="shared" si="54"/>
        <v>3.7000000000000005E-2</v>
      </c>
      <c r="CH31" s="97">
        <f t="shared" si="54"/>
        <v>2.0000000000000004E-2</v>
      </c>
      <c r="CI31" s="97">
        <f t="shared" si="54"/>
        <v>2.3999999999999994E-2</v>
      </c>
      <c r="CJ31" s="97">
        <f t="shared" si="54"/>
        <v>2.3999999999999994E-2</v>
      </c>
      <c r="CK31" s="97">
        <f t="shared" si="54"/>
        <v>1.8999999999999989E-2</v>
      </c>
      <c r="CL31" s="97">
        <f t="shared" si="54"/>
        <v>2.8999999999999998E-2</v>
      </c>
      <c r="CM31" s="97">
        <f t="shared" si="54"/>
        <v>2.8999999999999998E-2</v>
      </c>
      <c r="CN31" s="97">
        <f t="shared" si="54"/>
        <v>4.3999999999999984E-2</v>
      </c>
      <c r="CO31" s="97">
        <f t="shared" si="55"/>
        <v>4.0000000000000022E-2</v>
      </c>
      <c r="CP31" s="97">
        <f t="shared" si="55"/>
        <v>4.0000000000000022E-2</v>
      </c>
      <c r="CQ31" s="97">
        <f t="shared" si="55"/>
        <v>4.2999999999999983E-2</v>
      </c>
      <c r="CR31" s="97">
        <f t="shared" si="55"/>
        <v>3.3000000000000015E-2</v>
      </c>
      <c r="CS31" s="97">
        <f t="shared" si="55"/>
        <v>3.3000000000000015E-2</v>
      </c>
      <c r="CT31" s="97">
        <f t="shared" si="55"/>
        <v>3.3000000000000015E-2</v>
      </c>
      <c r="CU31" s="97">
        <f t="shared" si="55"/>
        <v>1.3000000000000005E-2</v>
      </c>
      <c r="CV31" s="97">
        <f t="shared" si="55"/>
        <v>1.3000000000000005E-2</v>
      </c>
      <c r="CW31" s="97">
        <f t="shared" si="55"/>
        <v>7.9999999999999932E-3</v>
      </c>
      <c r="CX31" s="97">
        <f t="shared" si="55"/>
        <v>7.9999999999999932E-3</v>
      </c>
      <c r="CY31" s="97">
        <f t="shared" si="56"/>
        <v>7.9999999999999932E-3</v>
      </c>
      <c r="CZ31" s="97">
        <f t="shared" si="56"/>
        <v>3.7000000000000005E-2</v>
      </c>
      <c r="DA31" s="97">
        <f t="shared" si="56"/>
        <v>2.3999999999999994E-2</v>
      </c>
      <c r="DC31" s="94" t="s">
        <v>2220</v>
      </c>
      <c r="DD31" s="97">
        <f t="shared" ref="DD31:DD33" si="58">CE31/BD4</f>
        <v>0.16517857142857145</v>
      </c>
      <c r="DE31" s="97">
        <f t="shared" si="57"/>
        <v>0.16517857142857145</v>
      </c>
      <c r="DF31" s="97">
        <f t="shared" si="57"/>
        <v>0.16517857142857145</v>
      </c>
      <c r="DG31" s="97">
        <f t="shared" si="57"/>
        <v>0.21276595744680854</v>
      </c>
      <c r="DH31" s="97">
        <f t="shared" si="57"/>
        <v>0.26666666666666666</v>
      </c>
      <c r="DI31" s="97">
        <f t="shared" si="57"/>
        <v>0.26666666666666666</v>
      </c>
      <c r="DJ31" s="97">
        <f t="shared" si="57"/>
        <v>0.22891566265060231</v>
      </c>
      <c r="DK31" s="97">
        <f t="shared" si="57"/>
        <v>0.23770491803278687</v>
      </c>
      <c r="DL31" s="97">
        <f t="shared" si="57"/>
        <v>0.23770491803278687</v>
      </c>
      <c r="DM31" s="97">
        <f t="shared" si="57"/>
        <v>0.25287356321839072</v>
      </c>
      <c r="DN31" s="97">
        <f t="shared" si="57"/>
        <v>0.27397260273972612</v>
      </c>
      <c r="DO31" s="97">
        <f t="shared" si="57"/>
        <v>0.27397260273972612</v>
      </c>
      <c r="DP31" s="97">
        <f t="shared" si="57"/>
        <v>0.24157303370786509</v>
      </c>
      <c r="DQ31" s="97">
        <f t="shared" si="57"/>
        <v>0.24264705882352952</v>
      </c>
      <c r="DR31" s="97">
        <f t="shared" si="57"/>
        <v>0.24264705882352952</v>
      </c>
      <c r="DS31" s="97">
        <f t="shared" si="57"/>
        <v>0.24264705882352952</v>
      </c>
      <c r="DT31" s="97">
        <f t="shared" si="57"/>
        <v>0.18309859154929581</v>
      </c>
      <c r="DU31" s="97">
        <f t="shared" si="57"/>
        <v>0.18309859154929581</v>
      </c>
      <c r="DV31" s="97">
        <f t="shared" si="57"/>
        <v>0.17021276595744669</v>
      </c>
      <c r="DW31" s="97">
        <f t="shared" si="57"/>
        <v>0.17021276595744669</v>
      </c>
      <c r="DX31" s="97">
        <f t="shared" si="57"/>
        <v>0.17021276595744669</v>
      </c>
      <c r="DY31" s="97">
        <f t="shared" si="57"/>
        <v>0.16517857142857145</v>
      </c>
      <c r="DZ31" s="97">
        <f t="shared" si="57"/>
        <v>0.26666666666666666</v>
      </c>
    </row>
    <row r="32" spans="28:130">
      <c r="CB32" s="94">
        <v>7</v>
      </c>
      <c r="CC32" s="94">
        <v>3</v>
      </c>
      <c r="CD32" s="94" t="str">
        <f t="shared" si="1"/>
        <v>処遇加算Ⅱ特定加算Ⅰベア加算から新加算Ⅲ</v>
      </c>
      <c r="CE32" s="97">
        <f t="shared" si="54"/>
        <v>-5.0000000000000044E-3</v>
      </c>
      <c r="CF32" s="97">
        <f t="shared" si="54"/>
        <v>-5.0000000000000044E-3</v>
      </c>
      <c r="CG32" s="97">
        <f t="shared" si="54"/>
        <v>-5.0000000000000044E-3</v>
      </c>
      <c r="CH32" s="97">
        <f t="shared" si="54"/>
        <v>5.0000000000000044E-3</v>
      </c>
      <c r="CI32" s="97">
        <f t="shared" si="54"/>
        <v>1.3999999999999999E-2</v>
      </c>
      <c r="CJ32" s="97">
        <f t="shared" si="54"/>
        <v>1.3999999999999999E-2</v>
      </c>
      <c r="CK32" s="97">
        <f t="shared" si="54"/>
        <v>2.0000000000000018E-3</v>
      </c>
      <c r="CL32" s="97">
        <f t="shared" si="54"/>
        <v>1.7000000000000001E-2</v>
      </c>
      <c r="CM32" s="97">
        <f t="shared" si="54"/>
        <v>1.7000000000000001E-2</v>
      </c>
      <c r="CN32" s="97">
        <f t="shared" si="54"/>
        <v>1.999999999999999E-2</v>
      </c>
      <c r="CO32" s="97">
        <f t="shared" si="55"/>
        <v>2.8000000000000011E-2</v>
      </c>
      <c r="CP32" s="97">
        <f t="shared" si="55"/>
        <v>2.8000000000000011E-2</v>
      </c>
      <c r="CQ32" s="97">
        <f t="shared" si="55"/>
        <v>1.999999999999999E-2</v>
      </c>
      <c r="CR32" s="97">
        <f t="shared" si="55"/>
        <v>1.0000000000000009E-2</v>
      </c>
      <c r="CS32" s="97">
        <f t="shared" si="55"/>
        <v>1.0000000000000009E-2</v>
      </c>
      <c r="CT32" s="97">
        <f t="shared" si="55"/>
        <v>1.0000000000000009E-2</v>
      </c>
      <c r="CU32" s="97">
        <f t="shared" si="55"/>
        <v>-4.0000000000000036E-3</v>
      </c>
      <c r="CV32" s="97">
        <f t="shared" si="55"/>
        <v>-4.0000000000000036E-3</v>
      </c>
      <c r="CW32" s="97">
        <f t="shared" si="55"/>
        <v>-3.0000000000000027E-3</v>
      </c>
      <c r="CX32" s="97">
        <f t="shared" si="55"/>
        <v>-3.0000000000000027E-3</v>
      </c>
      <c r="CY32" s="97">
        <f t="shared" si="56"/>
        <v>-3.0000000000000027E-3</v>
      </c>
      <c r="CZ32" s="97">
        <f t="shared" si="56"/>
        <v>-5.0000000000000044E-3</v>
      </c>
      <c r="DA32" s="97">
        <f t="shared" si="56"/>
        <v>1.3999999999999999E-2</v>
      </c>
      <c r="DC32" s="94" t="s">
        <v>2221</v>
      </c>
      <c r="DD32" s="97">
        <f t="shared" si="58"/>
        <v>-2.7472527472527496E-2</v>
      </c>
      <c r="DE32" s="97">
        <f t="shared" si="57"/>
        <v>-2.7472527472527496E-2</v>
      </c>
      <c r="DF32" s="97">
        <f t="shared" si="57"/>
        <v>-2.7472527472527496E-2</v>
      </c>
      <c r="DG32" s="97">
        <f t="shared" si="57"/>
        <v>6.3291139240506389E-2</v>
      </c>
      <c r="DH32" s="97">
        <f t="shared" si="57"/>
        <v>0.17500000000000002</v>
      </c>
      <c r="DI32" s="97">
        <f t="shared" si="57"/>
        <v>0.17500000000000002</v>
      </c>
      <c r="DJ32" s="97">
        <f t="shared" si="57"/>
        <v>3.0303030303030328E-2</v>
      </c>
      <c r="DK32" s="97">
        <f t="shared" si="57"/>
        <v>0.15454545454545457</v>
      </c>
      <c r="DL32" s="97">
        <f t="shared" si="57"/>
        <v>0.15454545454545457</v>
      </c>
      <c r="DM32" s="97">
        <f t="shared" si="57"/>
        <v>0.13333333333333328</v>
      </c>
      <c r="DN32" s="97">
        <f t="shared" si="57"/>
        <v>0.20895522388059709</v>
      </c>
      <c r="DO32" s="97">
        <f t="shared" si="57"/>
        <v>0.20895522388059709</v>
      </c>
      <c r="DP32" s="97">
        <f t="shared" si="57"/>
        <v>0.12903225806451607</v>
      </c>
      <c r="DQ32" s="97">
        <f t="shared" si="57"/>
        <v>8.849557522123902E-2</v>
      </c>
      <c r="DR32" s="97">
        <f t="shared" si="57"/>
        <v>8.849557522123902E-2</v>
      </c>
      <c r="DS32" s="97">
        <f t="shared" si="57"/>
        <v>8.849557522123902E-2</v>
      </c>
      <c r="DT32" s="97">
        <f t="shared" si="57"/>
        <v>-7.4074074074074139E-2</v>
      </c>
      <c r="DU32" s="97">
        <f t="shared" si="57"/>
        <v>-7.4074074074074139E-2</v>
      </c>
      <c r="DV32" s="97">
        <f t="shared" si="57"/>
        <v>-8.3333333333333412E-2</v>
      </c>
      <c r="DW32" s="97">
        <f t="shared" si="57"/>
        <v>-8.3333333333333412E-2</v>
      </c>
      <c r="DX32" s="97">
        <f t="shared" si="57"/>
        <v>-8.3333333333333412E-2</v>
      </c>
      <c r="DY32" s="97">
        <f t="shared" si="57"/>
        <v>-2.7472527472527496E-2</v>
      </c>
      <c r="DZ32" s="97">
        <f t="shared" si="57"/>
        <v>0.17500000000000002</v>
      </c>
    </row>
    <row r="33" spans="80:130">
      <c r="CB33" s="94">
        <v>7</v>
      </c>
      <c r="CC33" s="94">
        <v>4</v>
      </c>
      <c r="CD33" s="94" t="str">
        <f t="shared" si="1"/>
        <v>処遇加算Ⅱ特定加算Ⅰベア加算から新加算Ⅳ</v>
      </c>
      <c r="CE33" s="97">
        <f t="shared" si="54"/>
        <v>-4.200000000000001E-2</v>
      </c>
      <c r="CF33" s="97">
        <f t="shared" si="54"/>
        <v>-4.200000000000001E-2</v>
      </c>
      <c r="CG33" s="97">
        <f t="shared" si="54"/>
        <v>-4.200000000000001E-2</v>
      </c>
      <c r="CH33" s="97">
        <f t="shared" si="54"/>
        <v>-1.0999999999999996E-2</v>
      </c>
      <c r="CI33" s="97">
        <f t="shared" si="54"/>
        <v>-2.0000000000000018E-3</v>
      </c>
      <c r="CJ33" s="97">
        <f t="shared" si="54"/>
        <v>-2.0000000000000018E-3</v>
      </c>
      <c r="CK33" s="97">
        <f t="shared" si="54"/>
        <v>-1.0999999999999996E-2</v>
      </c>
      <c r="CL33" s="97">
        <f t="shared" si="54"/>
        <v>-5.0000000000000044E-3</v>
      </c>
      <c r="CM33" s="97">
        <f t="shared" si="54"/>
        <v>-5.0000000000000044E-3</v>
      </c>
      <c r="CN33" s="97">
        <f t="shared" si="54"/>
        <v>-8.0000000000000071E-3</v>
      </c>
      <c r="CO33" s="97">
        <f t="shared" si="55"/>
        <v>0</v>
      </c>
      <c r="CP33" s="97">
        <f t="shared" si="55"/>
        <v>0</v>
      </c>
      <c r="CQ33" s="97">
        <f t="shared" si="55"/>
        <v>-1.0000000000000009E-2</v>
      </c>
      <c r="CR33" s="97">
        <f t="shared" si="55"/>
        <v>-1.2999999999999998E-2</v>
      </c>
      <c r="CS33" s="97">
        <f t="shared" si="55"/>
        <v>-1.2999999999999998E-2</v>
      </c>
      <c r="CT33" s="97">
        <f t="shared" si="55"/>
        <v>-1.2999999999999998E-2</v>
      </c>
      <c r="CU33" s="97">
        <f t="shared" si="55"/>
        <v>-1.3999999999999999E-2</v>
      </c>
      <c r="CV33" s="97">
        <f t="shared" si="55"/>
        <v>-1.3999999999999999E-2</v>
      </c>
      <c r="CW33" s="97">
        <f t="shared" si="55"/>
        <v>-9.9999999999999985E-3</v>
      </c>
      <c r="CX33" s="97">
        <f t="shared" si="55"/>
        <v>-9.9999999999999985E-3</v>
      </c>
      <c r="CY33" s="97">
        <f t="shared" si="56"/>
        <v>-9.9999999999999985E-3</v>
      </c>
      <c r="CZ33" s="97">
        <f t="shared" si="56"/>
        <v>-4.200000000000001E-2</v>
      </c>
      <c r="DA33" s="97">
        <f t="shared" si="56"/>
        <v>-2.0000000000000018E-3</v>
      </c>
      <c r="DC33" s="94" t="s">
        <v>2222</v>
      </c>
      <c r="DD33" s="97">
        <f t="shared" si="58"/>
        <v>-0.28965517241379318</v>
      </c>
      <c r="DE33" s="97">
        <f t="shared" si="57"/>
        <v>-0.28965517241379318</v>
      </c>
      <c r="DF33" s="97">
        <f t="shared" si="57"/>
        <v>-0.28965517241379318</v>
      </c>
      <c r="DG33" s="97">
        <f t="shared" si="57"/>
        <v>-0.17460317460317454</v>
      </c>
      <c r="DH33" s="97">
        <f t="shared" si="57"/>
        <v>-3.1250000000000035E-2</v>
      </c>
      <c r="DI33" s="97">
        <f t="shared" si="57"/>
        <v>-3.1250000000000035E-2</v>
      </c>
      <c r="DJ33" s="97">
        <f t="shared" si="57"/>
        <v>-0.20754716981132065</v>
      </c>
      <c r="DK33" s="97">
        <f t="shared" si="57"/>
        <v>-5.6818181818181872E-2</v>
      </c>
      <c r="DL33" s="97">
        <f t="shared" si="57"/>
        <v>-5.6818181818181872E-2</v>
      </c>
      <c r="DM33" s="97">
        <f t="shared" si="57"/>
        <v>-6.5573770491803338E-2</v>
      </c>
      <c r="DN33" s="97">
        <f t="shared" si="57"/>
        <v>0</v>
      </c>
      <c r="DO33" s="97">
        <f t="shared" si="57"/>
        <v>0</v>
      </c>
      <c r="DP33" s="97">
        <f t="shared" si="57"/>
        <v>-8.0000000000000071E-2</v>
      </c>
      <c r="DQ33" s="97">
        <f t="shared" si="57"/>
        <v>-0.14444444444444443</v>
      </c>
      <c r="DR33" s="97">
        <f t="shared" si="57"/>
        <v>-0.14444444444444443</v>
      </c>
      <c r="DS33" s="97">
        <f t="shared" si="57"/>
        <v>-0.14444444444444443</v>
      </c>
      <c r="DT33" s="97">
        <f t="shared" si="57"/>
        <v>-0.31818181818181812</v>
      </c>
      <c r="DU33" s="97">
        <f t="shared" si="57"/>
        <v>-0.31818181818181812</v>
      </c>
      <c r="DV33" s="97">
        <f t="shared" si="57"/>
        <v>-0.34482758620689646</v>
      </c>
      <c r="DW33" s="97">
        <f t="shared" si="57"/>
        <v>-0.34482758620689646</v>
      </c>
      <c r="DX33" s="97">
        <f t="shared" si="57"/>
        <v>-0.34482758620689646</v>
      </c>
      <c r="DY33" s="97">
        <f t="shared" si="57"/>
        <v>-0.28965517241379318</v>
      </c>
      <c r="DZ33" s="97">
        <f t="shared" si="57"/>
        <v>-3.1250000000000035E-2</v>
      </c>
    </row>
    <row r="34" spans="80:130">
      <c r="CB34" s="94">
        <v>7</v>
      </c>
      <c r="CC34" s="94">
        <v>6</v>
      </c>
      <c r="CD34" s="94" t="str">
        <f t="shared" si="1"/>
        <v>処遇加算Ⅱ特定加算Ⅰベア加算から新加算Ⅴ（２）</v>
      </c>
      <c r="CE34" s="97">
        <f t="shared" ref="CE34:DA34" si="59">BD8-AD$9</f>
        <v>2.0999999999999991E-2</v>
      </c>
      <c r="CF34" s="97">
        <f t="shared" si="59"/>
        <v>2.0999999999999991E-2</v>
      </c>
      <c r="CG34" s="97">
        <f t="shared" si="59"/>
        <v>2.0999999999999991E-2</v>
      </c>
      <c r="CH34" s="97">
        <f t="shared" si="59"/>
        <v>9.999999999999995E-3</v>
      </c>
      <c r="CI34" s="97">
        <f t="shared" si="59"/>
        <v>9.999999999999995E-3</v>
      </c>
      <c r="CJ34" s="97">
        <f t="shared" si="59"/>
        <v>9.999999999999995E-3</v>
      </c>
      <c r="CK34" s="97">
        <f t="shared" si="59"/>
        <v>8.9999999999999941E-3</v>
      </c>
      <c r="CL34" s="97">
        <f t="shared" si="59"/>
        <v>1.2999999999999998E-2</v>
      </c>
      <c r="CM34" s="97">
        <f t="shared" si="59"/>
        <v>1.2999999999999998E-2</v>
      </c>
      <c r="CN34" s="97">
        <f t="shared" si="59"/>
        <v>2.2999999999999993E-2</v>
      </c>
      <c r="CO34" s="97">
        <f t="shared" si="59"/>
        <v>1.4999999999999999E-2</v>
      </c>
      <c r="CP34" s="97">
        <f t="shared" si="59"/>
        <v>1.4999999999999999E-2</v>
      </c>
      <c r="CQ34" s="97">
        <f t="shared" si="59"/>
        <v>2.0999999999999991E-2</v>
      </c>
      <c r="CR34" s="97">
        <f t="shared" si="59"/>
        <v>1.3999999999999999E-2</v>
      </c>
      <c r="CS34" s="97">
        <f t="shared" si="59"/>
        <v>1.3999999999999999E-2</v>
      </c>
      <c r="CT34" s="97">
        <f t="shared" si="59"/>
        <v>1.3999999999999999E-2</v>
      </c>
      <c r="CU34" s="97">
        <f t="shared" si="59"/>
        <v>6.9999999999999993E-3</v>
      </c>
      <c r="CV34" s="97">
        <f t="shared" si="59"/>
        <v>6.9999999999999993E-3</v>
      </c>
      <c r="CW34" s="97">
        <f t="shared" si="59"/>
        <v>4.9999999999999975E-3</v>
      </c>
      <c r="CX34" s="97">
        <f t="shared" si="59"/>
        <v>4.9999999999999975E-3</v>
      </c>
      <c r="CY34" s="97">
        <f t="shared" si="59"/>
        <v>4.9999999999999975E-3</v>
      </c>
      <c r="CZ34" s="97">
        <f t="shared" si="59"/>
        <v>2.0999999999999991E-2</v>
      </c>
      <c r="DA34" s="97">
        <f t="shared" si="59"/>
        <v>9.999999999999995E-3</v>
      </c>
      <c r="DC34" s="94" t="s">
        <v>2223</v>
      </c>
      <c r="DD34" s="97">
        <f>CE34/BD8</f>
        <v>0.10096153846153842</v>
      </c>
      <c r="DE34" s="97">
        <f t="shared" ref="DE34:DZ34" si="60">CF34/BE8</f>
        <v>0.10096153846153842</v>
      </c>
      <c r="DF34" s="97">
        <f t="shared" si="60"/>
        <v>0.10096153846153842</v>
      </c>
      <c r="DG34" s="97">
        <f t="shared" si="60"/>
        <v>0.119047619047619</v>
      </c>
      <c r="DH34" s="97">
        <f t="shared" si="60"/>
        <v>0.13157894736842102</v>
      </c>
      <c r="DI34" s="97">
        <f t="shared" si="60"/>
        <v>0.13157894736842102</v>
      </c>
      <c r="DJ34" s="97">
        <f t="shared" si="60"/>
        <v>0.12328767123287664</v>
      </c>
      <c r="DK34" s="97">
        <f t="shared" si="60"/>
        <v>0.12264150943396225</v>
      </c>
      <c r="DL34" s="97">
        <f t="shared" si="60"/>
        <v>0.12264150943396225</v>
      </c>
      <c r="DM34" s="97">
        <f t="shared" si="60"/>
        <v>0.15032679738562088</v>
      </c>
      <c r="DN34" s="97">
        <f t="shared" si="60"/>
        <v>0.12396694214876033</v>
      </c>
      <c r="DO34" s="97">
        <f t="shared" si="60"/>
        <v>0.12396694214876033</v>
      </c>
      <c r="DP34" s="97">
        <f t="shared" si="60"/>
        <v>0.13461538461538455</v>
      </c>
      <c r="DQ34" s="97">
        <f t="shared" si="60"/>
        <v>0.11965811965811965</v>
      </c>
      <c r="DR34" s="97">
        <f t="shared" si="60"/>
        <v>0.11965811965811965</v>
      </c>
      <c r="DS34" s="97">
        <f t="shared" si="60"/>
        <v>0.11965811965811965</v>
      </c>
      <c r="DT34" s="97">
        <f t="shared" si="60"/>
        <v>0.10769230769230768</v>
      </c>
      <c r="DU34" s="97">
        <f t="shared" si="60"/>
        <v>0.10769230769230768</v>
      </c>
      <c r="DV34" s="97">
        <f t="shared" si="60"/>
        <v>0.11363636363636359</v>
      </c>
      <c r="DW34" s="97">
        <f t="shared" si="60"/>
        <v>0.11363636363636359</v>
      </c>
      <c r="DX34" s="97">
        <f t="shared" si="60"/>
        <v>0.11363636363636359</v>
      </c>
      <c r="DY34" s="97">
        <f t="shared" si="60"/>
        <v>0.10096153846153842</v>
      </c>
      <c r="DZ34" s="97">
        <f t="shared" si="60"/>
        <v>0.13157894736842102</v>
      </c>
    </row>
    <row r="35" spans="80:130">
      <c r="CB35" s="94">
        <v>8</v>
      </c>
      <c r="CC35" s="94">
        <v>1</v>
      </c>
      <c r="CD35" s="94" t="str">
        <f t="shared" ref="CD35:CD66" si="61">VLOOKUP(CB35,$AB$3:$AC$21,2)&amp;"から"&amp;VLOOKUP(CC35,$BB$3:$BC$20,2)</f>
        <v>処遇加算Ⅱ特定加算Ⅰベア加算なしから新加算Ⅰ</v>
      </c>
      <c r="CE35" s="97">
        <f t="shared" ref="CE35:CN38" si="62">BD3-AD$10</f>
        <v>8.199999999999999E-2</v>
      </c>
      <c r="CF35" s="97">
        <f t="shared" si="62"/>
        <v>8.199999999999999E-2</v>
      </c>
      <c r="CG35" s="97">
        <f t="shared" si="62"/>
        <v>8.199999999999999E-2</v>
      </c>
      <c r="CH35" s="97">
        <f t="shared" si="62"/>
        <v>3.6999999999999991E-2</v>
      </c>
      <c r="CI35" s="97">
        <f t="shared" si="62"/>
        <v>3.6999999999999991E-2</v>
      </c>
      <c r="CJ35" s="97">
        <f t="shared" si="62"/>
        <v>3.6999999999999991E-2</v>
      </c>
      <c r="CK35" s="97">
        <f t="shared" si="62"/>
        <v>3.1999999999999987E-2</v>
      </c>
      <c r="CL35" s="97">
        <f t="shared" si="62"/>
        <v>0.05</v>
      </c>
      <c r="CM35" s="97">
        <f t="shared" si="62"/>
        <v>0.05</v>
      </c>
      <c r="CN35" s="97">
        <f t="shared" si="62"/>
        <v>7.3999999999999996E-2</v>
      </c>
      <c r="CO35" s="97">
        <f t="shared" ref="CO35:CX38" si="63">BN3-AN$10</f>
        <v>6.0000000000000026E-2</v>
      </c>
      <c r="CP35" s="97">
        <f t="shared" si="63"/>
        <v>6.0000000000000026E-2</v>
      </c>
      <c r="CQ35" s="97">
        <f t="shared" si="63"/>
        <v>7.3999999999999996E-2</v>
      </c>
      <c r="CR35" s="97">
        <f t="shared" si="63"/>
        <v>5.3000000000000019E-2</v>
      </c>
      <c r="CS35" s="97">
        <f t="shared" si="63"/>
        <v>5.3000000000000019E-2</v>
      </c>
      <c r="CT35" s="97">
        <f t="shared" si="63"/>
        <v>5.3000000000000019E-2</v>
      </c>
      <c r="CU35" s="97">
        <f t="shared" si="63"/>
        <v>2.5000000000000008E-2</v>
      </c>
      <c r="CV35" s="97">
        <f t="shared" si="63"/>
        <v>2.5000000000000008E-2</v>
      </c>
      <c r="CW35" s="97">
        <f t="shared" si="63"/>
        <v>1.6999999999999987E-2</v>
      </c>
      <c r="CX35" s="97">
        <f t="shared" si="63"/>
        <v>1.6999999999999987E-2</v>
      </c>
      <c r="CY35" s="97">
        <f t="shared" ref="CY35:DA38" si="64">BX3-AX$10</f>
        <v>1.6999999999999987E-2</v>
      </c>
      <c r="CZ35" s="97">
        <f t="shared" si="64"/>
        <v>8.199999999999999E-2</v>
      </c>
      <c r="DA35" s="97">
        <f t="shared" si="64"/>
        <v>3.6999999999999991E-2</v>
      </c>
      <c r="DC35" s="94" t="s">
        <v>2224</v>
      </c>
      <c r="DD35" s="97">
        <f>CE35/BD3</f>
        <v>0.33469387755102037</v>
      </c>
      <c r="DE35" s="97">
        <f t="shared" ref="DE35:DZ38" si="65">CF35/BE3</f>
        <v>0.33469387755102037</v>
      </c>
      <c r="DF35" s="97">
        <f t="shared" si="65"/>
        <v>0.33469387755102037</v>
      </c>
      <c r="DG35" s="97">
        <f t="shared" si="65"/>
        <v>0.36999999999999994</v>
      </c>
      <c r="DH35" s="97">
        <f t="shared" si="65"/>
        <v>0.40217391304347822</v>
      </c>
      <c r="DI35" s="97">
        <f t="shared" si="65"/>
        <v>0.40217391304347822</v>
      </c>
      <c r="DJ35" s="97">
        <f t="shared" si="65"/>
        <v>0.37209302325581384</v>
      </c>
      <c r="DK35" s="97">
        <f t="shared" si="65"/>
        <v>0.390625</v>
      </c>
      <c r="DL35" s="97">
        <f t="shared" si="65"/>
        <v>0.390625</v>
      </c>
      <c r="DM35" s="97">
        <f t="shared" si="65"/>
        <v>0.40883977900552487</v>
      </c>
      <c r="DN35" s="97">
        <f t="shared" si="65"/>
        <v>0.4026845637583894</v>
      </c>
      <c r="DO35" s="97">
        <f t="shared" si="65"/>
        <v>0.4026845637583894</v>
      </c>
      <c r="DP35" s="97">
        <f t="shared" si="65"/>
        <v>0.39784946236559138</v>
      </c>
      <c r="DQ35" s="97">
        <f t="shared" si="65"/>
        <v>0.37857142857142867</v>
      </c>
      <c r="DR35" s="97">
        <f t="shared" si="65"/>
        <v>0.37857142857142867</v>
      </c>
      <c r="DS35" s="97">
        <f t="shared" si="65"/>
        <v>0.37857142857142867</v>
      </c>
      <c r="DT35" s="97">
        <f t="shared" si="65"/>
        <v>0.33333333333333337</v>
      </c>
      <c r="DU35" s="97">
        <f t="shared" si="65"/>
        <v>0.33333333333333337</v>
      </c>
      <c r="DV35" s="97">
        <f t="shared" si="65"/>
        <v>0.33333333333333315</v>
      </c>
      <c r="DW35" s="97">
        <f t="shared" si="65"/>
        <v>0.33333333333333315</v>
      </c>
      <c r="DX35" s="97">
        <f t="shared" si="65"/>
        <v>0.33333333333333315</v>
      </c>
      <c r="DY35" s="97">
        <f t="shared" si="65"/>
        <v>0.33469387755102037</v>
      </c>
      <c r="DZ35" s="97">
        <f t="shared" si="65"/>
        <v>0.40217391304347822</v>
      </c>
    </row>
    <row r="36" spans="80:130">
      <c r="CB36" s="94">
        <v>8</v>
      </c>
      <c r="CC36" s="94">
        <v>2</v>
      </c>
      <c r="CD36" s="94" t="str">
        <f t="shared" si="61"/>
        <v>処遇加算Ⅱ特定加算Ⅰベア加算なしから新加算Ⅱ</v>
      </c>
      <c r="CE36" s="97">
        <f t="shared" si="62"/>
        <v>6.0999999999999999E-2</v>
      </c>
      <c r="CF36" s="97">
        <f t="shared" si="62"/>
        <v>6.0999999999999999E-2</v>
      </c>
      <c r="CG36" s="97">
        <f t="shared" si="62"/>
        <v>6.0999999999999999E-2</v>
      </c>
      <c r="CH36" s="97">
        <f t="shared" si="62"/>
        <v>3.1E-2</v>
      </c>
      <c r="CI36" s="97">
        <f t="shared" si="62"/>
        <v>3.4999999999999989E-2</v>
      </c>
      <c r="CJ36" s="97">
        <f t="shared" si="62"/>
        <v>3.4999999999999989E-2</v>
      </c>
      <c r="CK36" s="97">
        <f t="shared" si="62"/>
        <v>2.8999999999999984E-2</v>
      </c>
      <c r="CL36" s="97">
        <f t="shared" si="62"/>
        <v>4.3999999999999997E-2</v>
      </c>
      <c r="CM36" s="97">
        <f t="shared" si="62"/>
        <v>4.3999999999999997E-2</v>
      </c>
      <c r="CN36" s="97">
        <f t="shared" si="62"/>
        <v>6.699999999999999E-2</v>
      </c>
      <c r="CO36" s="97">
        <f t="shared" si="63"/>
        <v>5.7000000000000023E-2</v>
      </c>
      <c r="CP36" s="97">
        <f t="shared" si="63"/>
        <v>5.7000000000000023E-2</v>
      </c>
      <c r="CQ36" s="97">
        <f t="shared" si="63"/>
        <v>6.5999999999999989E-2</v>
      </c>
      <c r="CR36" s="97">
        <f t="shared" si="63"/>
        <v>4.9000000000000016E-2</v>
      </c>
      <c r="CS36" s="97">
        <f t="shared" si="63"/>
        <v>4.9000000000000016E-2</v>
      </c>
      <c r="CT36" s="97">
        <f t="shared" si="63"/>
        <v>4.9000000000000016E-2</v>
      </c>
      <c r="CU36" s="97">
        <f t="shared" si="63"/>
        <v>2.1000000000000005E-2</v>
      </c>
      <c r="CV36" s="97">
        <f t="shared" si="63"/>
        <v>2.1000000000000005E-2</v>
      </c>
      <c r="CW36" s="97">
        <f t="shared" si="63"/>
        <v>1.2999999999999991E-2</v>
      </c>
      <c r="CX36" s="97">
        <f t="shared" si="63"/>
        <v>1.2999999999999991E-2</v>
      </c>
      <c r="CY36" s="97">
        <f t="shared" si="64"/>
        <v>1.2999999999999991E-2</v>
      </c>
      <c r="CZ36" s="97">
        <f t="shared" si="64"/>
        <v>6.0999999999999999E-2</v>
      </c>
      <c r="DA36" s="97">
        <f t="shared" si="64"/>
        <v>3.4999999999999989E-2</v>
      </c>
      <c r="DC36" s="94" t="s">
        <v>2225</v>
      </c>
      <c r="DD36" s="97">
        <f t="shared" ref="DD36:DD38" si="66">CE36/BD4</f>
        <v>0.27232142857142855</v>
      </c>
      <c r="DE36" s="97">
        <f t="shared" si="65"/>
        <v>0.27232142857142855</v>
      </c>
      <c r="DF36" s="97">
        <f t="shared" si="65"/>
        <v>0.27232142857142855</v>
      </c>
      <c r="DG36" s="97">
        <f t="shared" si="65"/>
        <v>0.32978723404255317</v>
      </c>
      <c r="DH36" s="97">
        <f t="shared" si="65"/>
        <v>0.38888888888888884</v>
      </c>
      <c r="DI36" s="97">
        <f t="shared" si="65"/>
        <v>0.38888888888888884</v>
      </c>
      <c r="DJ36" s="97">
        <f t="shared" si="65"/>
        <v>0.34939759036144563</v>
      </c>
      <c r="DK36" s="97">
        <f t="shared" si="65"/>
        <v>0.36065573770491804</v>
      </c>
      <c r="DL36" s="97">
        <f t="shared" si="65"/>
        <v>0.36065573770491804</v>
      </c>
      <c r="DM36" s="97">
        <f t="shared" si="65"/>
        <v>0.38505747126436779</v>
      </c>
      <c r="DN36" s="97">
        <f t="shared" si="65"/>
        <v>0.39041095890410971</v>
      </c>
      <c r="DO36" s="97">
        <f t="shared" si="65"/>
        <v>0.39041095890410971</v>
      </c>
      <c r="DP36" s="97">
        <f t="shared" si="65"/>
        <v>0.37078651685393255</v>
      </c>
      <c r="DQ36" s="97">
        <f t="shared" si="65"/>
        <v>0.36029411764705893</v>
      </c>
      <c r="DR36" s="97">
        <f t="shared" si="65"/>
        <v>0.36029411764705893</v>
      </c>
      <c r="DS36" s="97">
        <f t="shared" si="65"/>
        <v>0.36029411764705893</v>
      </c>
      <c r="DT36" s="97">
        <f t="shared" si="65"/>
        <v>0.29577464788732399</v>
      </c>
      <c r="DU36" s="97">
        <f t="shared" si="65"/>
        <v>0.29577464788732399</v>
      </c>
      <c r="DV36" s="97">
        <f t="shared" si="65"/>
        <v>0.27659574468085091</v>
      </c>
      <c r="DW36" s="97">
        <f t="shared" si="65"/>
        <v>0.27659574468085091</v>
      </c>
      <c r="DX36" s="97">
        <f t="shared" si="65"/>
        <v>0.27659574468085091</v>
      </c>
      <c r="DY36" s="97">
        <f t="shared" si="65"/>
        <v>0.27232142857142855</v>
      </c>
      <c r="DZ36" s="97">
        <f t="shared" si="65"/>
        <v>0.38888888888888884</v>
      </c>
    </row>
    <row r="37" spans="80:130">
      <c r="CB37" s="94">
        <v>8</v>
      </c>
      <c r="CC37" s="94">
        <v>3</v>
      </c>
      <c r="CD37" s="94" t="str">
        <f t="shared" si="61"/>
        <v>処遇加算Ⅱ特定加算Ⅰベア加算なしから新加算Ⅲ</v>
      </c>
      <c r="CE37" s="97">
        <f t="shared" si="62"/>
        <v>1.8999999999999989E-2</v>
      </c>
      <c r="CF37" s="97">
        <f t="shared" si="62"/>
        <v>1.8999999999999989E-2</v>
      </c>
      <c r="CG37" s="97">
        <f t="shared" si="62"/>
        <v>1.8999999999999989E-2</v>
      </c>
      <c r="CH37" s="97">
        <f t="shared" si="62"/>
        <v>1.6E-2</v>
      </c>
      <c r="CI37" s="97">
        <f t="shared" si="62"/>
        <v>2.4999999999999994E-2</v>
      </c>
      <c r="CJ37" s="97">
        <f t="shared" si="62"/>
        <v>2.4999999999999994E-2</v>
      </c>
      <c r="CK37" s="97">
        <f t="shared" si="62"/>
        <v>1.1999999999999997E-2</v>
      </c>
      <c r="CL37" s="97">
        <f t="shared" si="62"/>
        <v>3.2000000000000001E-2</v>
      </c>
      <c r="CM37" s="97">
        <f t="shared" si="62"/>
        <v>3.2000000000000001E-2</v>
      </c>
      <c r="CN37" s="97">
        <f t="shared" si="62"/>
        <v>4.2999999999999997E-2</v>
      </c>
      <c r="CO37" s="97">
        <f t="shared" si="63"/>
        <v>4.5000000000000012E-2</v>
      </c>
      <c r="CP37" s="97">
        <f t="shared" si="63"/>
        <v>4.5000000000000012E-2</v>
      </c>
      <c r="CQ37" s="97">
        <f t="shared" si="63"/>
        <v>4.2999999999999997E-2</v>
      </c>
      <c r="CR37" s="97">
        <f t="shared" si="63"/>
        <v>2.6000000000000009E-2</v>
      </c>
      <c r="CS37" s="97">
        <f t="shared" si="63"/>
        <v>2.6000000000000009E-2</v>
      </c>
      <c r="CT37" s="97">
        <f t="shared" si="63"/>
        <v>2.6000000000000009E-2</v>
      </c>
      <c r="CU37" s="97">
        <f t="shared" si="63"/>
        <v>3.9999999999999966E-3</v>
      </c>
      <c r="CV37" s="97">
        <f t="shared" si="63"/>
        <v>3.9999999999999966E-3</v>
      </c>
      <c r="CW37" s="97">
        <f t="shared" si="63"/>
        <v>1.9999999999999948E-3</v>
      </c>
      <c r="CX37" s="97">
        <f t="shared" si="63"/>
        <v>1.9999999999999948E-3</v>
      </c>
      <c r="CY37" s="97">
        <f t="shared" si="64"/>
        <v>1.9999999999999948E-3</v>
      </c>
      <c r="CZ37" s="97">
        <f t="shared" si="64"/>
        <v>1.8999999999999989E-2</v>
      </c>
      <c r="DA37" s="97">
        <f t="shared" si="64"/>
        <v>2.4999999999999994E-2</v>
      </c>
      <c r="DC37" s="94" t="s">
        <v>2226</v>
      </c>
      <c r="DD37" s="97">
        <f t="shared" si="66"/>
        <v>0.10439560439560434</v>
      </c>
      <c r="DE37" s="97">
        <f t="shared" si="65"/>
        <v>0.10439560439560434</v>
      </c>
      <c r="DF37" s="97">
        <f t="shared" si="65"/>
        <v>0.10439560439560434</v>
      </c>
      <c r="DG37" s="97">
        <f t="shared" si="65"/>
        <v>0.20253164556962025</v>
      </c>
      <c r="DH37" s="97">
        <f t="shared" si="65"/>
        <v>0.3125</v>
      </c>
      <c r="DI37" s="97">
        <f t="shared" si="65"/>
        <v>0.3125</v>
      </c>
      <c r="DJ37" s="97">
        <f t="shared" si="65"/>
        <v>0.18181818181818177</v>
      </c>
      <c r="DK37" s="97">
        <f t="shared" si="65"/>
        <v>0.29090909090909089</v>
      </c>
      <c r="DL37" s="97">
        <f t="shared" si="65"/>
        <v>0.29090909090909089</v>
      </c>
      <c r="DM37" s="97">
        <f t="shared" si="65"/>
        <v>0.28666666666666668</v>
      </c>
      <c r="DN37" s="97">
        <f t="shared" si="65"/>
        <v>0.33582089552238814</v>
      </c>
      <c r="DO37" s="97">
        <f t="shared" si="65"/>
        <v>0.33582089552238814</v>
      </c>
      <c r="DP37" s="97">
        <f t="shared" si="65"/>
        <v>0.27741935483870966</v>
      </c>
      <c r="DQ37" s="97">
        <f t="shared" si="65"/>
        <v>0.23008849557522132</v>
      </c>
      <c r="DR37" s="97">
        <f t="shared" si="65"/>
        <v>0.23008849557522132</v>
      </c>
      <c r="DS37" s="97">
        <f t="shared" si="65"/>
        <v>0.23008849557522132</v>
      </c>
      <c r="DT37" s="97">
        <f t="shared" si="65"/>
        <v>7.4074074074074014E-2</v>
      </c>
      <c r="DU37" s="97">
        <f t="shared" si="65"/>
        <v>7.4074074074074014E-2</v>
      </c>
      <c r="DV37" s="97">
        <f t="shared" si="65"/>
        <v>5.5555555555555414E-2</v>
      </c>
      <c r="DW37" s="97">
        <f t="shared" si="65"/>
        <v>5.5555555555555414E-2</v>
      </c>
      <c r="DX37" s="97">
        <f t="shared" si="65"/>
        <v>5.5555555555555414E-2</v>
      </c>
      <c r="DY37" s="97">
        <f t="shared" si="65"/>
        <v>0.10439560439560434</v>
      </c>
      <c r="DZ37" s="97">
        <f t="shared" si="65"/>
        <v>0.3125</v>
      </c>
    </row>
    <row r="38" spans="80:130">
      <c r="CB38" s="94">
        <v>8</v>
      </c>
      <c r="CC38" s="94">
        <v>4</v>
      </c>
      <c r="CD38" s="94" t="str">
        <f t="shared" si="61"/>
        <v>処遇加算Ⅱ特定加算Ⅰベア加算なしから新加算Ⅳ</v>
      </c>
      <c r="CE38" s="97">
        <f t="shared" si="62"/>
        <v>-1.8000000000000016E-2</v>
      </c>
      <c r="CF38" s="97">
        <f t="shared" si="62"/>
        <v>-1.8000000000000016E-2</v>
      </c>
      <c r="CG38" s="97">
        <f t="shared" si="62"/>
        <v>-1.8000000000000016E-2</v>
      </c>
      <c r="CH38" s="97">
        <f t="shared" si="62"/>
        <v>0</v>
      </c>
      <c r="CI38" s="97">
        <f t="shared" si="62"/>
        <v>8.9999999999999941E-3</v>
      </c>
      <c r="CJ38" s="97">
        <f t="shared" si="62"/>
        <v>8.9999999999999941E-3</v>
      </c>
      <c r="CK38" s="97">
        <f t="shared" si="62"/>
        <v>-1.0000000000000009E-3</v>
      </c>
      <c r="CL38" s="97">
        <f t="shared" si="62"/>
        <v>9.999999999999995E-3</v>
      </c>
      <c r="CM38" s="97">
        <f t="shared" si="62"/>
        <v>9.999999999999995E-3</v>
      </c>
      <c r="CN38" s="97">
        <f t="shared" si="62"/>
        <v>1.4999999999999999E-2</v>
      </c>
      <c r="CO38" s="97">
        <f t="shared" si="63"/>
        <v>1.7000000000000001E-2</v>
      </c>
      <c r="CP38" s="97">
        <f t="shared" si="63"/>
        <v>1.7000000000000001E-2</v>
      </c>
      <c r="CQ38" s="97">
        <f t="shared" si="63"/>
        <v>1.2999999999999998E-2</v>
      </c>
      <c r="CR38" s="97">
        <f t="shared" si="63"/>
        <v>3.0000000000000027E-3</v>
      </c>
      <c r="CS38" s="97">
        <f t="shared" si="63"/>
        <v>3.0000000000000027E-3</v>
      </c>
      <c r="CT38" s="97">
        <f t="shared" si="63"/>
        <v>3.0000000000000027E-3</v>
      </c>
      <c r="CU38" s="97">
        <f t="shared" si="63"/>
        <v>-5.9999999999999984E-3</v>
      </c>
      <c r="CV38" s="97">
        <f t="shared" si="63"/>
        <v>-5.9999999999999984E-3</v>
      </c>
      <c r="CW38" s="97">
        <f t="shared" si="63"/>
        <v>-5.000000000000001E-3</v>
      </c>
      <c r="CX38" s="97">
        <f t="shared" si="63"/>
        <v>-5.000000000000001E-3</v>
      </c>
      <c r="CY38" s="97">
        <f t="shared" si="64"/>
        <v>-5.000000000000001E-3</v>
      </c>
      <c r="CZ38" s="97">
        <f t="shared" si="64"/>
        <v>-1.8000000000000016E-2</v>
      </c>
      <c r="DA38" s="97">
        <f t="shared" si="64"/>
        <v>8.9999999999999941E-3</v>
      </c>
      <c r="DC38" s="94" t="s">
        <v>2227</v>
      </c>
      <c r="DD38" s="97">
        <f t="shared" si="66"/>
        <v>-0.12413793103448288</v>
      </c>
      <c r="DE38" s="97">
        <f t="shared" si="65"/>
        <v>-0.12413793103448288</v>
      </c>
      <c r="DF38" s="97">
        <f t="shared" si="65"/>
        <v>-0.12413793103448288</v>
      </c>
      <c r="DG38" s="97">
        <f t="shared" si="65"/>
        <v>0</v>
      </c>
      <c r="DH38" s="97">
        <f t="shared" si="65"/>
        <v>0.14062499999999994</v>
      </c>
      <c r="DI38" s="97">
        <f t="shared" si="65"/>
        <v>0.14062499999999994</v>
      </c>
      <c r="DJ38" s="97">
        <f t="shared" si="65"/>
        <v>-1.88679245283019E-2</v>
      </c>
      <c r="DK38" s="97">
        <f t="shared" si="65"/>
        <v>0.11363636363636359</v>
      </c>
      <c r="DL38" s="97">
        <f t="shared" si="65"/>
        <v>0.11363636363636359</v>
      </c>
      <c r="DM38" s="97">
        <f t="shared" si="65"/>
        <v>0.12295081967213115</v>
      </c>
      <c r="DN38" s="97">
        <f t="shared" si="65"/>
        <v>0.16037735849056606</v>
      </c>
      <c r="DO38" s="97">
        <f t="shared" si="65"/>
        <v>0.16037735849056606</v>
      </c>
      <c r="DP38" s="97">
        <f t="shared" si="65"/>
        <v>0.10399999999999998</v>
      </c>
      <c r="DQ38" s="97">
        <f t="shared" si="65"/>
        <v>3.3333333333333368E-2</v>
      </c>
      <c r="DR38" s="97">
        <f t="shared" si="65"/>
        <v>3.3333333333333368E-2</v>
      </c>
      <c r="DS38" s="97">
        <f t="shared" si="65"/>
        <v>3.3333333333333368E-2</v>
      </c>
      <c r="DT38" s="97">
        <f t="shared" si="65"/>
        <v>-0.13636363636363633</v>
      </c>
      <c r="DU38" s="97">
        <f t="shared" si="65"/>
        <v>-0.13636363636363633</v>
      </c>
      <c r="DV38" s="97">
        <f t="shared" si="65"/>
        <v>-0.17241379310344829</v>
      </c>
      <c r="DW38" s="97">
        <f t="shared" si="65"/>
        <v>-0.17241379310344829</v>
      </c>
      <c r="DX38" s="97">
        <f t="shared" si="65"/>
        <v>-0.17241379310344829</v>
      </c>
      <c r="DY38" s="97">
        <f t="shared" si="65"/>
        <v>-0.12413793103448288</v>
      </c>
      <c r="DZ38" s="97">
        <f t="shared" si="65"/>
        <v>0.14062499999999994</v>
      </c>
    </row>
    <row r="39" spans="80:130" ht="24">
      <c r="CB39" s="94">
        <v>8</v>
      </c>
      <c r="CC39" s="94">
        <v>9</v>
      </c>
      <c r="CD39" s="94" t="str">
        <f t="shared" si="61"/>
        <v>処遇加算Ⅱ特定加算Ⅰベア加算なしから新加算Ⅴ（５）</v>
      </c>
      <c r="CE39" s="97">
        <f t="shared" ref="CE39:DA39" si="67">BD11-AD$10</f>
        <v>2.0999999999999991E-2</v>
      </c>
      <c r="CF39" s="97">
        <f t="shared" si="67"/>
        <v>2.0999999999999991E-2</v>
      </c>
      <c r="CG39" s="97">
        <f t="shared" si="67"/>
        <v>2.0999999999999991E-2</v>
      </c>
      <c r="CH39" s="97">
        <f t="shared" si="67"/>
        <v>9.999999999999995E-3</v>
      </c>
      <c r="CI39" s="97">
        <f t="shared" si="67"/>
        <v>9.999999999999995E-3</v>
      </c>
      <c r="CJ39" s="97">
        <f t="shared" si="67"/>
        <v>9.999999999999995E-3</v>
      </c>
      <c r="CK39" s="97">
        <f t="shared" si="67"/>
        <v>8.9999999999999941E-3</v>
      </c>
      <c r="CL39" s="97">
        <f t="shared" si="67"/>
        <v>1.2999999999999998E-2</v>
      </c>
      <c r="CM39" s="97">
        <f t="shared" si="67"/>
        <v>1.2999999999999998E-2</v>
      </c>
      <c r="CN39" s="97">
        <f t="shared" si="67"/>
        <v>2.3000000000000007E-2</v>
      </c>
      <c r="CO39" s="97">
        <f t="shared" si="67"/>
        <v>1.4999999999999999E-2</v>
      </c>
      <c r="CP39" s="97">
        <f t="shared" si="67"/>
        <v>1.4999999999999999E-2</v>
      </c>
      <c r="CQ39" s="97">
        <f t="shared" si="67"/>
        <v>2.1000000000000005E-2</v>
      </c>
      <c r="CR39" s="97">
        <f t="shared" si="67"/>
        <v>1.3999999999999999E-2</v>
      </c>
      <c r="CS39" s="97">
        <f t="shared" si="67"/>
        <v>1.3999999999999999E-2</v>
      </c>
      <c r="CT39" s="97">
        <f t="shared" si="67"/>
        <v>1.3999999999999999E-2</v>
      </c>
      <c r="CU39" s="97">
        <f t="shared" si="67"/>
        <v>6.9999999999999993E-3</v>
      </c>
      <c r="CV39" s="97">
        <f t="shared" si="67"/>
        <v>6.9999999999999993E-3</v>
      </c>
      <c r="CW39" s="97">
        <f t="shared" si="67"/>
        <v>4.9999999999999975E-3</v>
      </c>
      <c r="CX39" s="97">
        <f t="shared" si="67"/>
        <v>4.9999999999999975E-3</v>
      </c>
      <c r="CY39" s="97">
        <f t="shared" si="67"/>
        <v>4.9999999999999975E-3</v>
      </c>
      <c r="CZ39" s="97">
        <f t="shared" si="67"/>
        <v>2.0999999999999991E-2</v>
      </c>
      <c r="DA39" s="97">
        <f t="shared" si="67"/>
        <v>9.999999999999995E-3</v>
      </c>
      <c r="DC39" s="94" t="s">
        <v>2228</v>
      </c>
      <c r="DD39" s="97">
        <f>CE39/BD11</f>
        <v>0.11413043478260865</v>
      </c>
      <c r="DE39" s="97">
        <f t="shared" ref="DE39:DZ39" si="68">CF39/BE11</f>
        <v>0.11413043478260865</v>
      </c>
      <c r="DF39" s="97">
        <f t="shared" si="68"/>
        <v>0.11413043478260865</v>
      </c>
      <c r="DG39" s="97">
        <f t="shared" si="68"/>
        <v>0.13698630136986295</v>
      </c>
      <c r="DH39" s="97">
        <f t="shared" si="68"/>
        <v>0.1538461538461538</v>
      </c>
      <c r="DI39" s="97">
        <f t="shared" si="68"/>
        <v>0.1538461538461538</v>
      </c>
      <c r="DJ39" s="97">
        <f t="shared" si="68"/>
        <v>0.14285714285714277</v>
      </c>
      <c r="DK39" s="97">
        <f t="shared" si="68"/>
        <v>0.14285714285714285</v>
      </c>
      <c r="DL39" s="97">
        <f t="shared" si="68"/>
        <v>0.14285714285714285</v>
      </c>
      <c r="DM39" s="97">
        <f t="shared" si="68"/>
        <v>0.17692307692307696</v>
      </c>
      <c r="DN39" s="97">
        <f t="shared" si="68"/>
        <v>0.14423076923076925</v>
      </c>
      <c r="DO39" s="97">
        <f t="shared" si="68"/>
        <v>0.14423076923076925</v>
      </c>
      <c r="DP39" s="97">
        <f t="shared" si="68"/>
        <v>0.15789473684210528</v>
      </c>
      <c r="DQ39" s="97">
        <f t="shared" si="68"/>
        <v>0.1386138613861386</v>
      </c>
      <c r="DR39" s="97">
        <f t="shared" si="68"/>
        <v>0.1386138613861386</v>
      </c>
      <c r="DS39" s="97">
        <f t="shared" si="68"/>
        <v>0.1386138613861386</v>
      </c>
      <c r="DT39" s="97">
        <f t="shared" si="68"/>
        <v>0.12280701754385963</v>
      </c>
      <c r="DU39" s="97">
        <f t="shared" si="68"/>
        <v>0.12280701754385963</v>
      </c>
      <c r="DV39" s="97">
        <f t="shared" si="68"/>
        <v>0.12820512820512814</v>
      </c>
      <c r="DW39" s="97">
        <f t="shared" si="68"/>
        <v>0.12820512820512814</v>
      </c>
      <c r="DX39" s="97">
        <f t="shared" si="68"/>
        <v>0.12820512820512814</v>
      </c>
      <c r="DY39" s="97">
        <f t="shared" si="68"/>
        <v>0.11413043478260865</v>
      </c>
      <c r="DZ39" s="97">
        <f t="shared" si="68"/>
        <v>0.1538461538461538</v>
      </c>
    </row>
    <row r="40" spans="80:130">
      <c r="CB40" s="94">
        <v>9</v>
      </c>
      <c r="CC40" s="94">
        <v>1</v>
      </c>
      <c r="CD40" s="94" t="str">
        <f t="shared" si="61"/>
        <v>処遇加算Ⅱ特定加算Ⅱベア加算から新加算Ⅰ</v>
      </c>
      <c r="CE40" s="97">
        <f t="shared" ref="CE40:CN43" si="69">BD3-AD$11</f>
        <v>7.8999999999999987E-2</v>
      </c>
      <c r="CF40" s="97">
        <f t="shared" si="69"/>
        <v>7.8999999999999987E-2</v>
      </c>
      <c r="CG40" s="97">
        <f t="shared" si="69"/>
        <v>7.8999999999999987E-2</v>
      </c>
      <c r="CH40" s="97">
        <f t="shared" si="69"/>
        <v>3.1999999999999987E-2</v>
      </c>
      <c r="CI40" s="97">
        <f t="shared" si="69"/>
        <v>2.7999999999999983E-2</v>
      </c>
      <c r="CJ40" s="97">
        <f t="shared" si="69"/>
        <v>2.7999999999999983E-2</v>
      </c>
      <c r="CK40" s="97">
        <f t="shared" si="69"/>
        <v>2.4999999999999988E-2</v>
      </c>
      <c r="CL40" s="97">
        <f t="shared" si="69"/>
        <v>4.1000000000000009E-2</v>
      </c>
      <c r="CM40" s="97">
        <f t="shared" si="69"/>
        <v>4.1000000000000009E-2</v>
      </c>
      <c r="CN40" s="97">
        <f t="shared" si="69"/>
        <v>5.7999999999999996E-2</v>
      </c>
      <c r="CO40" s="97">
        <f t="shared" ref="CO40:CX43" si="70">BN3-AN$11</f>
        <v>4.6000000000000027E-2</v>
      </c>
      <c r="CP40" s="97">
        <f t="shared" si="70"/>
        <v>4.6000000000000027E-2</v>
      </c>
      <c r="CQ40" s="97">
        <f t="shared" si="70"/>
        <v>5.8999999999999997E-2</v>
      </c>
      <c r="CR40" s="97">
        <f t="shared" si="70"/>
        <v>4.1000000000000023E-2</v>
      </c>
      <c r="CS40" s="97">
        <f t="shared" si="70"/>
        <v>4.1000000000000023E-2</v>
      </c>
      <c r="CT40" s="97">
        <f t="shared" si="70"/>
        <v>4.1000000000000023E-2</v>
      </c>
      <c r="CU40" s="97">
        <f t="shared" si="70"/>
        <v>2.1000000000000012E-2</v>
      </c>
      <c r="CV40" s="97">
        <f t="shared" si="70"/>
        <v>2.1000000000000012E-2</v>
      </c>
      <c r="CW40" s="97">
        <f t="shared" si="70"/>
        <v>1.5999999999999993E-2</v>
      </c>
      <c r="CX40" s="97">
        <f t="shared" si="70"/>
        <v>1.5999999999999993E-2</v>
      </c>
      <c r="CY40" s="97">
        <f t="shared" ref="CY40:DA43" si="71">BX3-AX$11</f>
        <v>1.5999999999999993E-2</v>
      </c>
      <c r="CZ40" s="97">
        <f t="shared" si="71"/>
        <v>7.8999999999999987E-2</v>
      </c>
      <c r="DA40" s="97">
        <f t="shared" si="71"/>
        <v>2.7999999999999983E-2</v>
      </c>
      <c r="DC40" s="94" t="s">
        <v>2229</v>
      </c>
      <c r="DD40" s="97">
        <f>CE40/BD3</f>
        <v>0.32244897959183666</v>
      </c>
      <c r="DE40" s="97">
        <f t="shared" ref="DE40:DZ43" si="72">CF40/BE3</f>
        <v>0.32244897959183666</v>
      </c>
      <c r="DF40" s="97">
        <f t="shared" si="72"/>
        <v>0.32244897959183666</v>
      </c>
      <c r="DG40" s="97">
        <f t="shared" si="72"/>
        <v>0.3199999999999999</v>
      </c>
      <c r="DH40" s="97">
        <f t="shared" si="72"/>
        <v>0.30434782608695637</v>
      </c>
      <c r="DI40" s="97">
        <f t="shared" si="72"/>
        <v>0.30434782608695637</v>
      </c>
      <c r="DJ40" s="97">
        <f t="shared" si="72"/>
        <v>0.29069767441860456</v>
      </c>
      <c r="DK40" s="97">
        <f t="shared" si="72"/>
        <v>0.32031250000000006</v>
      </c>
      <c r="DL40" s="97">
        <f t="shared" si="72"/>
        <v>0.32031250000000006</v>
      </c>
      <c r="DM40" s="97">
        <f t="shared" si="72"/>
        <v>0.32044198895027626</v>
      </c>
      <c r="DN40" s="97">
        <f t="shared" si="72"/>
        <v>0.30872483221476521</v>
      </c>
      <c r="DO40" s="97">
        <f t="shared" si="72"/>
        <v>0.30872483221476521</v>
      </c>
      <c r="DP40" s="97">
        <f t="shared" si="72"/>
        <v>0.31720430107526881</v>
      </c>
      <c r="DQ40" s="97">
        <f t="shared" si="72"/>
        <v>0.29285714285714298</v>
      </c>
      <c r="DR40" s="97">
        <f t="shared" si="72"/>
        <v>0.29285714285714298</v>
      </c>
      <c r="DS40" s="97">
        <f t="shared" si="72"/>
        <v>0.29285714285714298</v>
      </c>
      <c r="DT40" s="97">
        <f t="shared" si="72"/>
        <v>0.28000000000000014</v>
      </c>
      <c r="DU40" s="97">
        <f t="shared" si="72"/>
        <v>0.28000000000000014</v>
      </c>
      <c r="DV40" s="97">
        <f t="shared" si="72"/>
        <v>0.31372549019607837</v>
      </c>
      <c r="DW40" s="97">
        <f t="shared" si="72"/>
        <v>0.31372549019607837</v>
      </c>
      <c r="DX40" s="97">
        <f t="shared" si="72"/>
        <v>0.31372549019607837</v>
      </c>
      <c r="DY40" s="97">
        <f t="shared" si="72"/>
        <v>0.32244897959183666</v>
      </c>
      <c r="DZ40" s="97">
        <f t="shared" si="72"/>
        <v>0.30434782608695637</v>
      </c>
    </row>
    <row r="41" spans="80:130">
      <c r="CB41" s="94">
        <v>9</v>
      </c>
      <c r="CC41" s="94">
        <v>2</v>
      </c>
      <c r="CD41" s="94" t="str">
        <f t="shared" si="61"/>
        <v>処遇加算Ⅱ特定加算Ⅱベア加算から新加算Ⅱ</v>
      </c>
      <c r="CE41" s="97">
        <f t="shared" si="69"/>
        <v>5.7999999999999996E-2</v>
      </c>
      <c r="CF41" s="97">
        <f t="shared" si="69"/>
        <v>5.7999999999999996E-2</v>
      </c>
      <c r="CG41" s="97">
        <f t="shared" si="69"/>
        <v>5.7999999999999996E-2</v>
      </c>
      <c r="CH41" s="97">
        <f t="shared" si="69"/>
        <v>2.5999999999999995E-2</v>
      </c>
      <c r="CI41" s="97">
        <f t="shared" si="69"/>
        <v>2.5999999999999981E-2</v>
      </c>
      <c r="CJ41" s="97">
        <f t="shared" si="69"/>
        <v>2.5999999999999981E-2</v>
      </c>
      <c r="CK41" s="97">
        <f t="shared" si="69"/>
        <v>2.1999999999999985E-2</v>
      </c>
      <c r="CL41" s="97">
        <f t="shared" si="69"/>
        <v>3.5000000000000003E-2</v>
      </c>
      <c r="CM41" s="97">
        <f t="shared" si="69"/>
        <v>3.5000000000000003E-2</v>
      </c>
      <c r="CN41" s="97">
        <f t="shared" si="69"/>
        <v>5.099999999999999E-2</v>
      </c>
      <c r="CO41" s="97">
        <f t="shared" si="70"/>
        <v>4.3000000000000024E-2</v>
      </c>
      <c r="CP41" s="97">
        <f t="shared" si="70"/>
        <v>4.3000000000000024E-2</v>
      </c>
      <c r="CQ41" s="97">
        <f t="shared" si="70"/>
        <v>5.099999999999999E-2</v>
      </c>
      <c r="CR41" s="97">
        <f t="shared" si="70"/>
        <v>3.7000000000000019E-2</v>
      </c>
      <c r="CS41" s="97">
        <f t="shared" si="70"/>
        <v>3.7000000000000019E-2</v>
      </c>
      <c r="CT41" s="97">
        <f t="shared" si="70"/>
        <v>3.7000000000000019E-2</v>
      </c>
      <c r="CU41" s="97">
        <f t="shared" si="70"/>
        <v>1.7000000000000008E-2</v>
      </c>
      <c r="CV41" s="97">
        <f t="shared" si="70"/>
        <v>1.7000000000000008E-2</v>
      </c>
      <c r="CW41" s="97">
        <f t="shared" si="70"/>
        <v>1.1999999999999997E-2</v>
      </c>
      <c r="CX41" s="97">
        <f t="shared" si="70"/>
        <v>1.1999999999999997E-2</v>
      </c>
      <c r="CY41" s="97">
        <f t="shared" si="71"/>
        <v>1.1999999999999997E-2</v>
      </c>
      <c r="CZ41" s="97">
        <f t="shared" si="71"/>
        <v>5.7999999999999996E-2</v>
      </c>
      <c r="DA41" s="97">
        <f t="shared" si="71"/>
        <v>2.5999999999999981E-2</v>
      </c>
      <c r="DC41" s="94" t="s">
        <v>2230</v>
      </c>
      <c r="DD41" s="97">
        <f t="shared" ref="DD41:DD43" si="73">CE41/BD4</f>
        <v>0.2589285714285714</v>
      </c>
      <c r="DE41" s="97">
        <f t="shared" si="72"/>
        <v>0.2589285714285714</v>
      </c>
      <c r="DF41" s="97">
        <f t="shared" si="72"/>
        <v>0.2589285714285714</v>
      </c>
      <c r="DG41" s="97">
        <f t="shared" si="72"/>
        <v>0.27659574468085102</v>
      </c>
      <c r="DH41" s="97">
        <f t="shared" si="72"/>
        <v>0.28888888888888875</v>
      </c>
      <c r="DI41" s="97">
        <f t="shared" si="72"/>
        <v>0.28888888888888875</v>
      </c>
      <c r="DJ41" s="97">
        <f t="shared" si="72"/>
        <v>0.26506024096385528</v>
      </c>
      <c r="DK41" s="97">
        <f t="shared" si="72"/>
        <v>0.28688524590163939</v>
      </c>
      <c r="DL41" s="97">
        <f t="shared" si="72"/>
        <v>0.28688524590163939</v>
      </c>
      <c r="DM41" s="97">
        <f t="shared" si="72"/>
        <v>0.29310344827586204</v>
      </c>
      <c r="DN41" s="97">
        <f t="shared" si="72"/>
        <v>0.2945205479452056</v>
      </c>
      <c r="DO41" s="97">
        <f t="shared" si="72"/>
        <v>0.2945205479452056</v>
      </c>
      <c r="DP41" s="97">
        <f t="shared" si="72"/>
        <v>0.28651685393258425</v>
      </c>
      <c r="DQ41" s="97">
        <f t="shared" si="72"/>
        <v>0.27205882352941191</v>
      </c>
      <c r="DR41" s="97">
        <f t="shared" si="72"/>
        <v>0.27205882352941191</v>
      </c>
      <c r="DS41" s="97">
        <f t="shared" si="72"/>
        <v>0.27205882352941191</v>
      </c>
      <c r="DT41" s="97">
        <f t="shared" si="72"/>
        <v>0.23943661971830996</v>
      </c>
      <c r="DU41" s="97">
        <f t="shared" si="72"/>
        <v>0.23943661971830996</v>
      </c>
      <c r="DV41" s="97">
        <f t="shared" si="72"/>
        <v>0.25531914893617019</v>
      </c>
      <c r="DW41" s="97">
        <f t="shared" si="72"/>
        <v>0.25531914893617019</v>
      </c>
      <c r="DX41" s="97">
        <f t="shared" si="72"/>
        <v>0.25531914893617019</v>
      </c>
      <c r="DY41" s="97">
        <f t="shared" si="72"/>
        <v>0.2589285714285714</v>
      </c>
      <c r="DZ41" s="97">
        <f t="shared" si="72"/>
        <v>0.28888888888888875</v>
      </c>
    </row>
    <row r="42" spans="80:130">
      <c r="CB42" s="94">
        <v>9</v>
      </c>
      <c r="CC42" s="94">
        <v>3</v>
      </c>
      <c r="CD42" s="94" t="str">
        <f t="shared" si="61"/>
        <v>処遇加算Ⅱ特定加算Ⅱベア加算から新加算Ⅲ</v>
      </c>
      <c r="CE42" s="97">
        <f t="shared" si="69"/>
        <v>1.5999999999999986E-2</v>
      </c>
      <c r="CF42" s="97">
        <f t="shared" si="69"/>
        <v>1.5999999999999986E-2</v>
      </c>
      <c r="CG42" s="97">
        <f t="shared" si="69"/>
        <v>1.5999999999999986E-2</v>
      </c>
      <c r="CH42" s="97">
        <f t="shared" si="69"/>
        <v>1.0999999999999996E-2</v>
      </c>
      <c r="CI42" s="97">
        <f t="shared" si="69"/>
        <v>1.5999999999999986E-2</v>
      </c>
      <c r="CJ42" s="97">
        <f t="shared" si="69"/>
        <v>1.5999999999999986E-2</v>
      </c>
      <c r="CK42" s="97">
        <f t="shared" si="69"/>
        <v>4.9999999999999975E-3</v>
      </c>
      <c r="CL42" s="97">
        <f t="shared" si="69"/>
        <v>2.3000000000000007E-2</v>
      </c>
      <c r="CM42" s="97">
        <f t="shared" si="69"/>
        <v>2.3000000000000007E-2</v>
      </c>
      <c r="CN42" s="97">
        <f t="shared" si="69"/>
        <v>2.6999999999999996E-2</v>
      </c>
      <c r="CO42" s="97">
        <f t="shared" si="70"/>
        <v>3.1000000000000014E-2</v>
      </c>
      <c r="CP42" s="97">
        <f t="shared" si="70"/>
        <v>3.1000000000000014E-2</v>
      </c>
      <c r="CQ42" s="97">
        <f t="shared" si="70"/>
        <v>2.7999999999999997E-2</v>
      </c>
      <c r="CR42" s="97">
        <f t="shared" si="70"/>
        <v>1.4000000000000012E-2</v>
      </c>
      <c r="CS42" s="97">
        <f t="shared" si="70"/>
        <v>1.4000000000000012E-2</v>
      </c>
      <c r="CT42" s="97">
        <f t="shared" si="70"/>
        <v>1.4000000000000012E-2</v>
      </c>
      <c r="CU42" s="97">
        <f t="shared" si="70"/>
        <v>0</v>
      </c>
      <c r="CV42" s="97">
        <f t="shared" si="70"/>
        <v>0</v>
      </c>
      <c r="CW42" s="97">
        <f t="shared" si="70"/>
        <v>1.0000000000000009E-3</v>
      </c>
      <c r="CX42" s="97">
        <f t="shared" si="70"/>
        <v>1.0000000000000009E-3</v>
      </c>
      <c r="CY42" s="97">
        <f t="shared" si="71"/>
        <v>1.0000000000000009E-3</v>
      </c>
      <c r="CZ42" s="97">
        <f t="shared" si="71"/>
        <v>1.5999999999999986E-2</v>
      </c>
      <c r="DA42" s="97">
        <f t="shared" si="71"/>
        <v>1.5999999999999986E-2</v>
      </c>
      <c r="DC42" s="94" t="s">
        <v>2231</v>
      </c>
      <c r="DD42" s="97">
        <f t="shared" si="73"/>
        <v>8.7912087912087836E-2</v>
      </c>
      <c r="DE42" s="97">
        <f t="shared" si="72"/>
        <v>8.7912087912087836E-2</v>
      </c>
      <c r="DF42" s="97">
        <f t="shared" si="72"/>
        <v>8.7912087912087836E-2</v>
      </c>
      <c r="DG42" s="97">
        <f t="shared" si="72"/>
        <v>0.13924050632911386</v>
      </c>
      <c r="DH42" s="97">
        <f t="shared" si="72"/>
        <v>0.19999999999999987</v>
      </c>
      <c r="DI42" s="97">
        <f t="shared" si="72"/>
        <v>0.19999999999999987</v>
      </c>
      <c r="DJ42" s="97">
        <f t="shared" si="72"/>
        <v>7.5757575757575718E-2</v>
      </c>
      <c r="DK42" s="97">
        <f t="shared" si="72"/>
        <v>0.20909090909090916</v>
      </c>
      <c r="DL42" s="97">
        <f t="shared" si="72"/>
        <v>0.20909090909090916</v>
      </c>
      <c r="DM42" s="97">
        <f t="shared" si="72"/>
        <v>0.18</v>
      </c>
      <c r="DN42" s="97">
        <f t="shared" si="72"/>
        <v>0.23134328358208964</v>
      </c>
      <c r="DO42" s="97">
        <f t="shared" si="72"/>
        <v>0.23134328358208964</v>
      </c>
      <c r="DP42" s="97">
        <f t="shared" si="72"/>
        <v>0.18064516129032257</v>
      </c>
      <c r="DQ42" s="97">
        <f t="shared" si="72"/>
        <v>0.12389380530973462</v>
      </c>
      <c r="DR42" s="97">
        <f t="shared" si="72"/>
        <v>0.12389380530973462</v>
      </c>
      <c r="DS42" s="97">
        <f t="shared" si="72"/>
        <v>0.12389380530973462</v>
      </c>
      <c r="DT42" s="97">
        <f t="shared" si="72"/>
        <v>0</v>
      </c>
      <c r="DU42" s="97">
        <f t="shared" si="72"/>
        <v>0</v>
      </c>
      <c r="DV42" s="97">
        <f t="shared" si="72"/>
        <v>2.7777777777777804E-2</v>
      </c>
      <c r="DW42" s="97">
        <f t="shared" si="72"/>
        <v>2.7777777777777804E-2</v>
      </c>
      <c r="DX42" s="97">
        <f t="shared" si="72"/>
        <v>2.7777777777777804E-2</v>
      </c>
      <c r="DY42" s="97">
        <f t="shared" si="72"/>
        <v>8.7912087912087836E-2</v>
      </c>
      <c r="DZ42" s="97">
        <f t="shared" si="72"/>
        <v>0.19999999999999987</v>
      </c>
    </row>
    <row r="43" spans="80:130">
      <c r="CB43" s="94">
        <v>9</v>
      </c>
      <c r="CC43" s="94">
        <v>4</v>
      </c>
      <c r="CD43" s="94" t="str">
        <f t="shared" si="61"/>
        <v>処遇加算Ⅱ特定加算Ⅱベア加算から新加算Ⅳ</v>
      </c>
      <c r="CE43" s="97">
        <f t="shared" si="69"/>
        <v>-2.1000000000000019E-2</v>
      </c>
      <c r="CF43" s="97">
        <f t="shared" si="69"/>
        <v>-2.1000000000000019E-2</v>
      </c>
      <c r="CG43" s="97">
        <f t="shared" si="69"/>
        <v>-2.1000000000000019E-2</v>
      </c>
      <c r="CH43" s="97">
        <f t="shared" si="69"/>
        <v>-5.0000000000000044E-3</v>
      </c>
      <c r="CI43" s="97">
        <f t="shared" si="69"/>
        <v>0</v>
      </c>
      <c r="CJ43" s="97">
        <f t="shared" si="69"/>
        <v>0</v>
      </c>
      <c r="CK43" s="97">
        <f t="shared" si="69"/>
        <v>-8.0000000000000002E-3</v>
      </c>
      <c r="CL43" s="97">
        <f t="shared" si="69"/>
        <v>1.0000000000000009E-3</v>
      </c>
      <c r="CM43" s="97">
        <f t="shared" si="69"/>
        <v>1.0000000000000009E-3</v>
      </c>
      <c r="CN43" s="97">
        <f t="shared" si="69"/>
        <v>-1.0000000000000009E-3</v>
      </c>
      <c r="CO43" s="97">
        <f t="shared" si="70"/>
        <v>3.0000000000000027E-3</v>
      </c>
      <c r="CP43" s="97">
        <f t="shared" si="70"/>
        <v>3.0000000000000027E-3</v>
      </c>
      <c r="CQ43" s="97">
        <f t="shared" si="70"/>
        <v>-2.0000000000000018E-3</v>
      </c>
      <c r="CR43" s="97">
        <f t="shared" si="70"/>
        <v>-8.9999999999999941E-3</v>
      </c>
      <c r="CS43" s="97">
        <f t="shared" si="70"/>
        <v>-8.9999999999999941E-3</v>
      </c>
      <c r="CT43" s="97">
        <f t="shared" si="70"/>
        <v>-8.9999999999999941E-3</v>
      </c>
      <c r="CU43" s="97">
        <f t="shared" si="70"/>
        <v>-9.999999999999995E-3</v>
      </c>
      <c r="CV43" s="97">
        <f t="shared" si="70"/>
        <v>-9.999999999999995E-3</v>
      </c>
      <c r="CW43" s="97">
        <f t="shared" si="70"/>
        <v>-5.9999999999999949E-3</v>
      </c>
      <c r="CX43" s="97">
        <f t="shared" si="70"/>
        <v>-5.9999999999999949E-3</v>
      </c>
      <c r="CY43" s="97">
        <f t="shared" si="71"/>
        <v>-5.9999999999999949E-3</v>
      </c>
      <c r="CZ43" s="97">
        <f t="shared" si="71"/>
        <v>-2.1000000000000019E-2</v>
      </c>
      <c r="DA43" s="97">
        <f t="shared" si="71"/>
        <v>0</v>
      </c>
      <c r="DC43" s="94" t="s">
        <v>2232</v>
      </c>
      <c r="DD43" s="97">
        <f t="shared" si="73"/>
        <v>-0.1448275862068967</v>
      </c>
      <c r="DE43" s="97">
        <f t="shared" si="72"/>
        <v>-0.1448275862068967</v>
      </c>
      <c r="DF43" s="97">
        <f t="shared" si="72"/>
        <v>-0.1448275862068967</v>
      </c>
      <c r="DG43" s="97">
        <f t="shared" si="72"/>
        <v>-7.936507936507943E-2</v>
      </c>
      <c r="DH43" s="97">
        <f t="shared" si="72"/>
        <v>0</v>
      </c>
      <c r="DI43" s="97">
        <f t="shared" si="72"/>
        <v>0</v>
      </c>
      <c r="DJ43" s="97">
        <f t="shared" si="72"/>
        <v>-0.15094339622641509</v>
      </c>
      <c r="DK43" s="97">
        <f t="shared" si="72"/>
        <v>1.1363636363636374E-2</v>
      </c>
      <c r="DL43" s="97">
        <f t="shared" si="72"/>
        <v>1.1363636363636374E-2</v>
      </c>
      <c r="DM43" s="97">
        <f t="shared" si="72"/>
        <v>-8.1967213114754172E-3</v>
      </c>
      <c r="DN43" s="97">
        <f t="shared" si="72"/>
        <v>2.8301886792452855E-2</v>
      </c>
      <c r="DO43" s="97">
        <f t="shared" si="72"/>
        <v>2.8301886792452855E-2</v>
      </c>
      <c r="DP43" s="97">
        <f t="shared" si="72"/>
        <v>-1.6000000000000014E-2</v>
      </c>
      <c r="DQ43" s="97">
        <f t="shared" si="72"/>
        <v>-9.9999999999999936E-2</v>
      </c>
      <c r="DR43" s="97">
        <f t="shared" si="72"/>
        <v>-9.9999999999999936E-2</v>
      </c>
      <c r="DS43" s="97">
        <f t="shared" si="72"/>
        <v>-9.9999999999999936E-2</v>
      </c>
      <c r="DT43" s="97">
        <f t="shared" si="72"/>
        <v>-0.22727272727272713</v>
      </c>
      <c r="DU43" s="97">
        <f t="shared" si="72"/>
        <v>-0.22727272727272713</v>
      </c>
      <c r="DV43" s="97">
        <f t="shared" si="72"/>
        <v>-0.20689655172413773</v>
      </c>
      <c r="DW43" s="97">
        <f t="shared" si="72"/>
        <v>-0.20689655172413773</v>
      </c>
      <c r="DX43" s="97">
        <f t="shared" si="72"/>
        <v>-0.20689655172413773</v>
      </c>
      <c r="DY43" s="97">
        <f t="shared" si="72"/>
        <v>-0.1448275862068967</v>
      </c>
      <c r="DZ43" s="97">
        <f t="shared" si="72"/>
        <v>0</v>
      </c>
    </row>
    <row r="44" spans="80:130">
      <c r="CB44" s="94">
        <v>9</v>
      </c>
      <c r="CC44" s="94">
        <v>8</v>
      </c>
      <c r="CD44" s="94" t="str">
        <f t="shared" si="61"/>
        <v>処遇加算Ⅱ特定加算Ⅱベア加算から新加算Ⅴ（４）</v>
      </c>
      <c r="CE44" s="97">
        <f t="shared" ref="CE44:DA44" si="74">BD10-AD$11</f>
        <v>2.0999999999999991E-2</v>
      </c>
      <c r="CF44" s="97">
        <f t="shared" si="74"/>
        <v>2.0999999999999991E-2</v>
      </c>
      <c r="CG44" s="97">
        <f t="shared" si="74"/>
        <v>2.0999999999999991E-2</v>
      </c>
      <c r="CH44" s="97">
        <f t="shared" si="74"/>
        <v>9.999999999999995E-3</v>
      </c>
      <c r="CI44" s="97">
        <f t="shared" si="74"/>
        <v>9.999999999999995E-3</v>
      </c>
      <c r="CJ44" s="97">
        <f t="shared" si="74"/>
        <v>9.999999999999995E-3</v>
      </c>
      <c r="CK44" s="97">
        <f t="shared" si="74"/>
        <v>9.0000000000000011E-3</v>
      </c>
      <c r="CL44" s="97">
        <f t="shared" si="74"/>
        <v>1.2999999999999998E-2</v>
      </c>
      <c r="CM44" s="97">
        <f t="shared" si="74"/>
        <v>1.2999999999999998E-2</v>
      </c>
      <c r="CN44" s="97">
        <f t="shared" si="74"/>
        <v>2.2999999999999993E-2</v>
      </c>
      <c r="CO44" s="97">
        <f t="shared" si="74"/>
        <v>1.4999999999999999E-2</v>
      </c>
      <c r="CP44" s="97">
        <f t="shared" si="74"/>
        <v>1.4999999999999999E-2</v>
      </c>
      <c r="CQ44" s="97">
        <f t="shared" si="74"/>
        <v>2.0999999999999991E-2</v>
      </c>
      <c r="CR44" s="97">
        <f t="shared" si="74"/>
        <v>1.3999999999999999E-2</v>
      </c>
      <c r="CS44" s="97">
        <f t="shared" si="74"/>
        <v>1.3999999999999999E-2</v>
      </c>
      <c r="CT44" s="97">
        <f t="shared" si="74"/>
        <v>1.3999999999999999E-2</v>
      </c>
      <c r="CU44" s="97">
        <f t="shared" si="74"/>
        <v>6.9999999999999993E-3</v>
      </c>
      <c r="CV44" s="97">
        <f t="shared" si="74"/>
        <v>6.9999999999999993E-3</v>
      </c>
      <c r="CW44" s="97">
        <f t="shared" si="74"/>
        <v>4.9999999999999975E-3</v>
      </c>
      <c r="CX44" s="97">
        <f t="shared" si="74"/>
        <v>4.9999999999999975E-3</v>
      </c>
      <c r="CY44" s="97">
        <f t="shared" si="74"/>
        <v>4.9999999999999975E-3</v>
      </c>
      <c r="CZ44" s="97">
        <f t="shared" si="74"/>
        <v>2.0999999999999991E-2</v>
      </c>
      <c r="DA44" s="97">
        <f t="shared" si="74"/>
        <v>9.999999999999995E-3</v>
      </c>
      <c r="DC44" s="94" t="s">
        <v>2233</v>
      </c>
      <c r="DD44" s="97">
        <f>CE44/BD10</f>
        <v>0.11229946524064166</v>
      </c>
      <c r="DE44" s="97">
        <f t="shared" ref="DE44:DZ44" si="75">CF44/BE10</f>
        <v>0.11229946524064166</v>
      </c>
      <c r="DF44" s="97">
        <f t="shared" si="75"/>
        <v>0.11229946524064166</v>
      </c>
      <c r="DG44" s="97">
        <f t="shared" si="75"/>
        <v>0.12820512820512814</v>
      </c>
      <c r="DH44" s="97">
        <f t="shared" si="75"/>
        <v>0.13513513513513509</v>
      </c>
      <c r="DI44" s="97">
        <f t="shared" si="75"/>
        <v>0.13513513513513509</v>
      </c>
      <c r="DJ44" s="97">
        <f t="shared" si="75"/>
        <v>0.12857142857142859</v>
      </c>
      <c r="DK44" s="97">
        <f t="shared" si="75"/>
        <v>0.12999999999999998</v>
      </c>
      <c r="DL44" s="97">
        <f t="shared" si="75"/>
        <v>0.12999999999999998</v>
      </c>
      <c r="DM44" s="97">
        <f t="shared" si="75"/>
        <v>0.15753424657534243</v>
      </c>
      <c r="DN44" s="97">
        <f t="shared" si="75"/>
        <v>0.1271186440677966</v>
      </c>
      <c r="DO44" s="97">
        <f t="shared" si="75"/>
        <v>0.1271186440677966</v>
      </c>
      <c r="DP44" s="97">
        <f t="shared" si="75"/>
        <v>0.14189189189189183</v>
      </c>
      <c r="DQ44" s="97">
        <f t="shared" si="75"/>
        <v>0.12389380530973451</v>
      </c>
      <c r="DR44" s="97">
        <f t="shared" si="75"/>
        <v>0.12389380530973451</v>
      </c>
      <c r="DS44" s="97">
        <f t="shared" si="75"/>
        <v>0.12389380530973451</v>
      </c>
      <c r="DT44" s="97">
        <f t="shared" si="75"/>
        <v>0.11475409836065573</v>
      </c>
      <c r="DU44" s="97">
        <f t="shared" si="75"/>
        <v>0.11475409836065573</v>
      </c>
      <c r="DV44" s="97">
        <f t="shared" si="75"/>
        <v>0.12499999999999996</v>
      </c>
      <c r="DW44" s="97">
        <f t="shared" si="75"/>
        <v>0.12499999999999996</v>
      </c>
      <c r="DX44" s="97">
        <f t="shared" si="75"/>
        <v>0.12499999999999996</v>
      </c>
      <c r="DY44" s="97">
        <f t="shared" si="75"/>
        <v>0.11229946524064166</v>
      </c>
      <c r="DZ44" s="97">
        <f t="shared" si="75"/>
        <v>0.13513513513513509</v>
      </c>
    </row>
    <row r="45" spans="80:130">
      <c r="CB45" s="94">
        <v>10</v>
      </c>
      <c r="CC45" s="94">
        <v>1</v>
      </c>
      <c r="CD45" s="94" t="str">
        <f t="shared" si="61"/>
        <v>処遇加算Ⅱ特定加算Ⅱベア加算なしから新加算Ⅰ</v>
      </c>
      <c r="CE45" s="97">
        <f t="shared" ref="CE45:CN48" si="76">BD3-AD$12</f>
        <v>0.10299999999999998</v>
      </c>
      <c r="CF45" s="97">
        <f t="shared" si="76"/>
        <v>0.10299999999999998</v>
      </c>
      <c r="CG45" s="97">
        <f t="shared" si="76"/>
        <v>0.10299999999999998</v>
      </c>
      <c r="CH45" s="97">
        <f t="shared" si="76"/>
        <v>4.299999999999999E-2</v>
      </c>
      <c r="CI45" s="97">
        <f t="shared" si="76"/>
        <v>3.8999999999999986E-2</v>
      </c>
      <c r="CJ45" s="97">
        <f t="shared" si="76"/>
        <v>3.8999999999999986E-2</v>
      </c>
      <c r="CK45" s="97">
        <f t="shared" si="76"/>
        <v>3.4999999999999989E-2</v>
      </c>
      <c r="CL45" s="97">
        <f t="shared" si="76"/>
        <v>5.6000000000000008E-2</v>
      </c>
      <c r="CM45" s="97">
        <f t="shared" si="76"/>
        <v>5.6000000000000008E-2</v>
      </c>
      <c r="CN45" s="97">
        <f t="shared" si="76"/>
        <v>8.0999999999999989E-2</v>
      </c>
      <c r="CO45" s="97">
        <f t="shared" ref="CO45:CX48" si="77">BN3-AN$12</f>
        <v>6.3000000000000028E-2</v>
      </c>
      <c r="CP45" s="97">
        <f t="shared" si="77"/>
        <v>6.3000000000000028E-2</v>
      </c>
      <c r="CQ45" s="97">
        <f t="shared" si="77"/>
        <v>8.199999999999999E-2</v>
      </c>
      <c r="CR45" s="97">
        <f t="shared" si="77"/>
        <v>5.7000000000000023E-2</v>
      </c>
      <c r="CS45" s="97">
        <f t="shared" si="77"/>
        <v>5.7000000000000023E-2</v>
      </c>
      <c r="CT45" s="97">
        <f t="shared" si="77"/>
        <v>5.7000000000000023E-2</v>
      </c>
      <c r="CU45" s="97">
        <f t="shared" si="77"/>
        <v>2.9000000000000012E-2</v>
      </c>
      <c r="CV45" s="97">
        <f t="shared" si="77"/>
        <v>2.9000000000000012E-2</v>
      </c>
      <c r="CW45" s="97">
        <f t="shared" si="77"/>
        <v>2.0999999999999991E-2</v>
      </c>
      <c r="CX45" s="97">
        <f t="shared" si="77"/>
        <v>2.0999999999999991E-2</v>
      </c>
      <c r="CY45" s="97">
        <f t="shared" ref="CY45:DA48" si="78">BX3-AX$12</f>
        <v>2.0999999999999991E-2</v>
      </c>
      <c r="CZ45" s="97">
        <f t="shared" si="78"/>
        <v>0.10299999999999998</v>
      </c>
      <c r="DA45" s="97">
        <f t="shared" si="78"/>
        <v>3.8999999999999986E-2</v>
      </c>
      <c r="DC45" s="94" t="s">
        <v>2234</v>
      </c>
      <c r="DD45" s="97">
        <f>CE45/BD3</f>
        <v>0.42040816326530606</v>
      </c>
      <c r="DE45" s="97">
        <f t="shared" ref="DE45:DZ48" si="79">CF45/BE3</f>
        <v>0.42040816326530606</v>
      </c>
      <c r="DF45" s="97">
        <f t="shared" si="79"/>
        <v>0.42040816326530606</v>
      </c>
      <c r="DG45" s="97">
        <f t="shared" si="79"/>
        <v>0.42999999999999994</v>
      </c>
      <c r="DH45" s="97">
        <f t="shared" si="79"/>
        <v>0.42391304347826081</v>
      </c>
      <c r="DI45" s="97">
        <f t="shared" si="79"/>
        <v>0.42391304347826081</v>
      </c>
      <c r="DJ45" s="97">
        <f t="shared" si="79"/>
        <v>0.4069767441860464</v>
      </c>
      <c r="DK45" s="97">
        <f t="shared" si="79"/>
        <v>0.43750000000000006</v>
      </c>
      <c r="DL45" s="97">
        <f t="shared" si="79"/>
        <v>0.43750000000000006</v>
      </c>
      <c r="DM45" s="97">
        <f t="shared" si="79"/>
        <v>0.4475138121546961</v>
      </c>
      <c r="DN45" s="97">
        <f t="shared" si="79"/>
        <v>0.42281879194630884</v>
      </c>
      <c r="DO45" s="97">
        <f t="shared" si="79"/>
        <v>0.42281879194630884</v>
      </c>
      <c r="DP45" s="97">
        <f t="shared" si="79"/>
        <v>0.44086021505376338</v>
      </c>
      <c r="DQ45" s="97">
        <f t="shared" si="79"/>
        <v>0.40714285714285725</v>
      </c>
      <c r="DR45" s="97">
        <f t="shared" si="79"/>
        <v>0.40714285714285725</v>
      </c>
      <c r="DS45" s="97">
        <f t="shared" si="79"/>
        <v>0.40714285714285725</v>
      </c>
      <c r="DT45" s="97">
        <f t="shared" si="79"/>
        <v>0.38666666666666677</v>
      </c>
      <c r="DU45" s="97">
        <f t="shared" si="79"/>
        <v>0.38666666666666677</v>
      </c>
      <c r="DV45" s="97">
        <f t="shared" si="79"/>
        <v>0.41176470588235287</v>
      </c>
      <c r="DW45" s="97">
        <f t="shared" si="79"/>
        <v>0.41176470588235287</v>
      </c>
      <c r="DX45" s="97">
        <f t="shared" si="79"/>
        <v>0.41176470588235287</v>
      </c>
      <c r="DY45" s="97">
        <f t="shared" si="79"/>
        <v>0.42040816326530606</v>
      </c>
      <c r="DZ45" s="97">
        <f t="shared" si="79"/>
        <v>0.42391304347826081</v>
      </c>
    </row>
    <row r="46" spans="80:130">
      <c r="CB46" s="94">
        <v>10</v>
      </c>
      <c r="CC46" s="94">
        <v>2</v>
      </c>
      <c r="CD46" s="94" t="str">
        <f t="shared" si="61"/>
        <v>処遇加算Ⅱ特定加算Ⅱベア加算なしから新加算Ⅱ</v>
      </c>
      <c r="CE46" s="97">
        <f t="shared" si="76"/>
        <v>8.199999999999999E-2</v>
      </c>
      <c r="CF46" s="97">
        <f t="shared" si="76"/>
        <v>8.199999999999999E-2</v>
      </c>
      <c r="CG46" s="97">
        <f t="shared" si="76"/>
        <v>8.199999999999999E-2</v>
      </c>
      <c r="CH46" s="97">
        <f t="shared" si="76"/>
        <v>3.6999999999999998E-2</v>
      </c>
      <c r="CI46" s="97">
        <f t="shared" si="76"/>
        <v>3.6999999999999984E-2</v>
      </c>
      <c r="CJ46" s="97">
        <f t="shared" si="76"/>
        <v>3.6999999999999984E-2</v>
      </c>
      <c r="CK46" s="97">
        <f t="shared" si="76"/>
        <v>3.1999999999999987E-2</v>
      </c>
      <c r="CL46" s="97">
        <f t="shared" si="76"/>
        <v>0.05</v>
      </c>
      <c r="CM46" s="97">
        <f t="shared" si="76"/>
        <v>0.05</v>
      </c>
      <c r="CN46" s="97">
        <f t="shared" si="76"/>
        <v>7.3999999999999982E-2</v>
      </c>
      <c r="CO46" s="97">
        <f t="shared" si="77"/>
        <v>6.0000000000000026E-2</v>
      </c>
      <c r="CP46" s="97">
        <f t="shared" si="77"/>
        <v>6.0000000000000026E-2</v>
      </c>
      <c r="CQ46" s="97">
        <f t="shared" si="77"/>
        <v>7.3999999999999982E-2</v>
      </c>
      <c r="CR46" s="97">
        <f t="shared" si="77"/>
        <v>5.3000000000000019E-2</v>
      </c>
      <c r="CS46" s="97">
        <f t="shared" si="77"/>
        <v>5.3000000000000019E-2</v>
      </c>
      <c r="CT46" s="97">
        <f t="shared" si="77"/>
        <v>5.3000000000000019E-2</v>
      </c>
      <c r="CU46" s="97">
        <f t="shared" si="77"/>
        <v>2.5000000000000008E-2</v>
      </c>
      <c r="CV46" s="97">
        <f t="shared" si="77"/>
        <v>2.5000000000000008E-2</v>
      </c>
      <c r="CW46" s="97">
        <f t="shared" si="77"/>
        <v>1.6999999999999994E-2</v>
      </c>
      <c r="CX46" s="97">
        <f t="shared" si="77"/>
        <v>1.6999999999999994E-2</v>
      </c>
      <c r="CY46" s="97">
        <f t="shared" si="78"/>
        <v>1.6999999999999994E-2</v>
      </c>
      <c r="CZ46" s="97">
        <f t="shared" si="78"/>
        <v>8.199999999999999E-2</v>
      </c>
      <c r="DA46" s="97">
        <f t="shared" si="78"/>
        <v>3.6999999999999984E-2</v>
      </c>
      <c r="DC46" s="94" t="s">
        <v>2235</v>
      </c>
      <c r="DD46" s="97">
        <f t="shared" ref="DD46:DD48" si="80">CE46/BD4</f>
        <v>0.36607142857142849</v>
      </c>
      <c r="DE46" s="97">
        <f t="shared" si="79"/>
        <v>0.36607142857142849</v>
      </c>
      <c r="DF46" s="97">
        <f t="shared" si="79"/>
        <v>0.36607142857142849</v>
      </c>
      <c r="DG46" s="97">
        <f t="shared" si="79"/>
        <v>0.3936170212765957</v>
      </c>
      <c r="DH46" s="97">
        <f t="shared" si="79"/>
        <v>0.41111111111111104</v>
      </c>
      <c r="DI46" s="97">
        <f t="shared" si="79"/>
        <v>0.41111111111111104</v>
      </c>
      <c r="DJ46" s="97">
        <f t="shared" si="79"/>
        <v>0.3855421686746987</v>
      </c>
      <c r="DK46" s="97">
        <f t="shared" si="79"/>
        <v>0.4098360655737705</v>
      </c>
      <c r="DL46" s="97">
        <f t="shared" si="79"/>
        <v>0.4098360655737705</v>
      </c>
      <c r="DM46" s="97">
        <f t="shared" si="79"/>
        <v>0.42528735632183901</v>
      </c>
      <c r="DN46" s="97">
        <f t="shared" si="79"/>
        <v>0.41095890410958918</v>
      </c>
      <c r="DO46" s="97">
        <f t="shared" si="79"/>
        <v>0.41095890410958918</v>
      </c>
      <c r="DP46" s="97">
        <f t="shared" si="79"/>
        <v>0.41573033707865159</v>
      </c>
      <c r="DQ46" s="97">
        <f t="shared" si="79"/>
        <v>0.38970588235294129</v>
      </c>
      <c r="DR46" s="97">
        <f t="shared" si="79"/>
        <v>0.38970588235294129</v>
      </c>
      <c r="DS46" s="97">
        <f t="shared" si="79"/>
        <v>0.38970588235294129</v>
      </c>
      <c r="DT46" s="97">
        <f t="shared" si="79"/>
        <v>0.35211267605633811</v>
      </c>
      <c r="DU46" s="97">
        <f t="shared" si="79"/>
        <v>0.35211267605633811</v>
      </c>
      <c r="DV46" s="97">
        <f t="shared" si="79"/>
        <v>0.36170212765957438</v>
      </c>
      <c r="DW46" s="97">
        <f t="shared" si="79"/>
        <v>0.36170212765957438</v>
      </c>
      <c r="DX46" s="97">
        <f t="shared" si="79"/>
        <v>0.36170212765957438</v>
      </c>
      <c r="DY46" s="97">
        <f t="shared" si="79"/>
        <v>0.36607142857142849</v>
      </c>
      <c r="DZ46" s="97">
        <f t="shared" si="79"/>
        <v>0.41111111111111104</v>
      </c>
    </row>
    <row r="47" spans="80:130">
      <c r="CB47" s="94">
        <v>10</v>
      </c>
      <c r="CC47" s="94">
        <v>3</v>
      </c>
      <c r="CD47" s="94" t="str">
        <f t="shared" si="61"/>
        <v>処遇加算Ⅱ特定加算Ⅱベア加算なしから新加算Ⅲ</v>
      </c>
      <c r="CE47" s="97">
        <f t="shared" si="76"/>
        <v>3.999999999999998E-2</v>
      </c>
      <c r="CF47" s="97">
        <f t="shared" si="76"/>
        <v>3.999999999999998E-2</v>
      </c>
      <c r="CG47" s="97">
        <f t="shared" si="76"/>
        <v>3.999999999999998E-2</v>
      </c>
      <c r="CH47" s="97">
        <f t="shared" si="76"/>
        <v>2.1999999999999999E-2</v>
      </c>
      <c r="CI47" s="97">
        <f t="shared" si="76"/>
        <v>2.6999999999999989E-2</v>
      </c>
      <c r="CJ47" s="97">
        <f t="shared" si="76"/>
        <v>2.6999999999999989E-2</v>
      </c>
      <c r="CK47" s="97">
        <f t="shared" si="76"/>
        <v>1.4999999999999999E-2</v>
      </c>
      <c r="CL47" s="97">
        <f t="shared" si="76"/>
        <v>3.8000000000000006E-2</v>
      </c>
      <c r="CM47" s="97">
        <f t="shared" si="76"/>
        <v>3.8000000000000006E-2</v>
      </c>
      <c r="CN47" s="97">
        <f t="shared" si="76"/>
        <v>4.9999999999999989E-2</v>
      </c>
      <c r="CO47" s="97">
        <f t="shared" si="77"/>
        <v>4.8000000000000015E-2</v>
      </c>
      <c r="CP47" s="97">
        <f t="shared" si="77"/>
        <v>4.8000000000000015E-2</v>
      </c>
      <c r="CQ47" s="97">
        <f t="shared" si="77"/>
        <v>5.099999999999999E-2</v>
      </c>
      <c r="CR47" s="97">
        <f t="shared" si="77"/>
        <v>3.0000000000000013E-2</v>
      </c>
      <c r="CS47" s="97">
        <f t="shared" si="77"/>
        <v>3.0000000000000013E-2</v>
      </c>
      <c r="CT47" s="97">
        <f t="shared" si="77"/>
        <v>3.0000000000000013E-2</v>
      </c>
      <c r="CU47" s="97">
        <f t="shared" si="77"/>
        <v>8.0000000000000002E-3</v>
      </c>
      <c r="CV47" s="97">
        <f t="shared" si="77"/>
        <v>8.0000000000000002E-3</v>
      </c>
      <c r="CW47" s="97">
        <f t="shared" si="77"/>
        <v>5.9999999999999984E-3</v>
      </c>
      <c r="CX47" s="97">
        <f t="shared" si="77"/>
        <v>5.9999999999999984E-3</v>
      </c>
      <c r="CY47" s="97">
        <f t="shared" si="78"/>
        <v>5.9999999999999984E-3</v>
      </c>
      <c r="CZ47" s="97">
        <f t="shared" si="78"/>
        <v>3.999999999999998E-2</v>
      </c>
      <c r="DA47" s="97">
        <f t="shared" si="78"/>
        <v>2.6999999999999989E-2</v>
      </c>
      <c r="DC47" s="94" t="s">
        <v>2236</v>
      </c>
      <c r="DD47" s="97">
        <f t="shared" si="80"/>
        <v>0.21978021978021967</v>
      </c>
      <c r="DE47" s="97">
        <f t="shared" si="79"/>
        <v>0.21978021978021967</v>
      </c>
      <c r="DF47" s="97">
        <f t="shared" si="79"/>
        <v>0.21978021978021967</v>
      </c>
      <c r="DG47" s="97">
        <f t="shared" si="79"/>
        <v>0.27848101265822783</v>
      </c>
      <c r="DH47" s="97">
        <f t="shared" si="79"/>
        <v>0.33749999999999991</v>
      </c>
      <c r="DI47" s="97">
        <f t="shared" si="79"/>
        <v>0.33749999999999991</v>
      </c>
      <c r="DJ47" s="97">
        <f t="shared" si="79"/>
        <v>0.22727272727272727</v>
      </c>
      <c r="DK47" s="97">
        <f t="shared" si="79"/>
        <v>0.34545454545454551</v>
      </c>
      <c r="DL47" s="97">
        <f t="shared" si="79"/>
        <v>0.34545454545454551</v>
      </c>
      <c r="DM47" s="97">
        <f t="shared" si="79"/>
        <v>0.33333333333333326</v>
      </c>
      <c r="DN47" s="97">
        <f t="shared" si="79"/>
        <v>0.35820895522388069</v>
      </c>
      <c r="DO47" s="97">
        <f t="shared" si="79"/>
        <v>0.35820895522388069</v>
      </c>
      <c r="DP47" s="97">
        <f t="shared" si="79"/>
        <v>0.32903225806451608</v>
      </c>
      <c r="DQ47" s="97">
        <f t="shared" si="79"/>
        <v>0.26548672566371689</v>
      </c>
      <c r="DR47" s="97">
        <f t="shared" si="79"/>
        <v>0.26548672566371689</v>
      </c>
      <c r="DS47" s="97">
        <f t="shared" si="79"/>
        <v>0.26548672566371689</v>
      </c>
      <c r="DT47" s="97">
        <f t="shared" si="79"/>
        <v>0.14814814814814814</v>
      </c>
      <c r="DU47" s="97">
        <f t="shared" si="79"/>
        <v>0.14814814814814814</v>
      </c>
      <c r="DV47" s="97">
        <f t="shared" si="79"/>
        <v>0.16666666666666663</v>
      </c>
      <c r="DW47" s="97">
        <f t="shared" si="79"/>
        <v>0.16666666666666663</v>
      </c>
      <c r="DX47" s="97">
        <f t="shared" si="79"/>
        <v>0.16666666666666663</v>
      </c>
      <c r="DY47" s="97">
        <f t="shared" si="79"/>
        <v>0.21978021978021967</v>
      </c>
      <c r="DZ47" s="97">
        <f t="shared" si="79"/>
        <v>0.33749999999999991</v>
      </c>
    </row>
    <row r="48" spans="80:130">
      <c r="CB48" s="94">
        <v>10</v>
      </c>
      <c r="CC48" s="94">
        <v>4</v>
      </c>
      <c r="CD48" s="94" t="str">
        <f t="shared" si="61"/>
        <v>処遇加算Ⅱ特定加算Ⅱベア加算なしから新加算Ⅳ</v>
      </c>
      <c r="CE48" s="97">
        <f t="shared" si="76"/>
        <v>2.9999999999999749E-3</v>
      </c>
      <c r="CF48" s="97">
        <f t="shared" si="76"/>
        <v>2.9999999999999749E-3</v>
      </c>
      <c r="CG48" s="97">
        <f t="shared" si="76"/>
        <v>2.9999999999999749E-3</v>
      </c>
      <c r="CH48" s="97">
        <f t="shared" si="76"/>
        <v>5.9999999999999984E-3</v>
      </c>
      <c r="CI48" s="97">
        <f t="shared" si="76"/>
        <v>1.0999999999999989E-2</v>
      </c>
      <c r="CJ48" s="97">
        <f t="shared" si="76"/>
        <v>1.0999999999999989E-2</v>
      </c>
      <c r="CK48" s="97">
        <f t="shared" si="76"/>
        <v>2.0000000000000018E-3</v>
      </c>
      <c r="CL48" s="97">
        <f t="shared" si="76"/>
        <v>1.6E-2</v>
      </c>
      <c r="CM48" s="97">
        <f t="shared" si="76"/>
        <v>1.6E-2</v>
      </c>
      <c r="CN48" s="97">
        <f t="shared" si="76"/>
        <v>2.1999999999999992E-2</v>
      </c>
      <c r="CO48" s="97">
        <f t="shared" si="77"/>
        <v>2.0000000000000004E-2</v>
      </c>
      <c r="CP48" s="97">
        <f t="shared" si="77"/>
        <v>2.0000000000000004E-2</v>
      </c>
      <c r="CQ48" s="97">
        <f t="shared" si="77"/>
        <v>2.0999999999999991E-2</v>
      </c>
      <c r="CR48" s="97">
        <f t="shared" si="77"/>
        <v>7.0000000000000062E-3</v>
      </c>
      <c r="CS48" s="97">
        <f t="shared" si="77"/>
        <v>7.0000000000000062E-3</v>
      </c>
      <c r="CT48" s="97">
        <f t="shared" si="77"/>
        <v>7.0000000000000062E-3</v>
      </c>
      <c r="CU48" s="97">
        <f t="shared" si="77"/>
        <v>-1.9999999999999948E-3</v>
      </c>
      <c r="CV48" s="97">
        <f t="shared" si="77"/>
        <v>-1.9999999999999948E-3</v>
      </c>
      <c r="CW48" s="97">
        <f t="shared" si="77"/>
        <v>-9.9999999999999742E-4</v>
      </c>
      <c r="CX48" s="97">
        <f t="shared" si="77"/>
        <v>-9.9999999999999742E-4</v>
      </c>
      <c r="CY48" s="97">
        <f t="shared" si="78"/>
        <v>-9.9999999999999742E-4</v>
      </c>
      <c r="CZ48" s="97">
        <f t="shared" si="78"/>
        <v>2.9999999999999749E-3</v>
      </c>
      <c r="DA48" s="97">
        <f t="shared" si="78"/>
        <v>1.0999999999999989E-2</v>
      </c>
      <c r="DC48" s="94" t="s">
        <v>2237</v>
      </c>
      <c r="DD48" s="97">
        <f t="shared" si="80"/>
        <v>2.0689655172413623E-2</v>
      </c>
      <c r="DE48" s="97">
        <f t="shared" si="79"/>
        <v>2.0689655172413623E-2</v>
      </c>
      <c r="DF48" s="97">
        <f t="shared" si="79"/>
        <v>2.0689655172413623E-2</v>
      </c>
      <c r="DG48" s="97">
        <f t="shared" si="79"/>
        <v>9.5238095238095205E-2</v>
      </c>
      <c r="DH48" s="97">
        <f t="shared" si="79"/>
        <v>0.17187499999999986</v>
      </c>
      <c r="DI48" s="97">
        <f t="shared" si="79"/>
        <v>0.17187499999999986</v>
      </c>
      <c r="DJ48" s="97">
        <f t="shared" si="79"/>
        <v>3.77358490566038E-2</v>
      </c>
      <c r="DK48" s="97">
        <f t="shared" si="79"/>
        <v>0.18181818181818182</v>
      </c>
      <c r="DL48" s="97">
        <f t="shared" si="79"/>
        <v>0.18181818181818182</v>
      </c>
      <c r="DM48" s="97">
        <f t="shared" si="79"/>
        <v>0.18032786885245897</v>
      </c>
      <c r="DN48" s="97">
        <f t="shared" si="79"/>
        <v>0.18867924528301891</v>
      </c>
      <c r="DO48" s="97">
        <f t="shared" si="79"/>
        <v>0.18867924528301891</v>
      </c>
      <c r="DP48" s="97">
        <f t="shared" si="79"/>
        <v>0.16799999999999993</v>
      </c>
      <c r="DQ48" s="97">
        <f t="shared" si="79"/>
        <v>7.7777777777777848E-2</v>
      </c>
      <c r="DR48" s="97">
        <f t="shared" si="79"/>
        <v>7.7777777777777848E-2</v>
      </c>
      <c r="DS48" s="97">
        <f t="shared" si="79"/>
        <v>7.7777777777777848E-2</v>
      </c>
      <c r="DT48" s="97">
        <f t="shared" si="79"/>
        <v>-4.5454545454545331E-2</v>
      </c>
      <c r="DU48" s="97">
        <f t="shared" si="79"/>
        <v>-4.5454545454545331E-2</v>
      </c>
      <c r="DV48" s="97">
        <f t="shared" si="79"/>
        <v>-3.4482758620689564E-2</v>
      </c>
      <c r="DW48" s="97">
        <f t="shared" si="79"/>
        <v>-3.4482758620689564E-2</v>
      </c>
      <c r="DX48" s="97">
        <f t="shared" si="79"/>
        <v>-3.4482758620689564E-2</v>
      </c>
      <c r="DY48" s="97">
        <f t="shared" si="79"/>
        <v>2.0689655172413623E-2</v>
      </c>
      <c r="DZ48" s="97">
        <f t="shared" si="79"/>
        <v>0.17187499999999986</v>
      </c>
    </row>
    <row r="49" spans="80:130" ht="24">
      <c r="CB49" s="94">
        <v>10</v>
      </c>
      <c r="CC49" s="94">
        <v>10</v>
      </c>
      <c r="CD49" s="94" t="str">
        <f t="shared" si="61"/>
        <v>処遇加算Ⅱ特定加算Ⅱベア加算なしから新加算Ⅴ（６）</v>
      </c>
      <c r="CE49" s="97">
        <f t="shared" ref="CE49:DA49" si="81">BD12-AD$12</f>
        <v>2.0999999999999991E-2</v>
      </c>
      <c r="CF49" s="97">
        <f t="shared" si="81"/>
        <v>2.0999999999999991E-2</v>
      </c>
      <c r="CG49" s="97">
        <f t="shared" si="81"/>
        <v>2.0999999999999991E-2</v>
      </c>
      <c r="CH49" s="97">
        <f t="shared" si="81"/>
        <v>1.0000000000000002E-2</v>
      </c>
      <c r="CI49" s="97">
        <f t="shared" si="81"/>
        <v>1.0000000000000002E-2</v>
      </c>
      <c r="CJ49" s="97">
        <f t="shared" si="81"/>
        <v>1.0000000000000002E-2</v>
      </c>
      <c r="CK49" s="97">
        <f t="shared" si="81"/>
        <v>9.0000000000000011E-3</v>
      </c>
      <c r="CL49" s="97">
        <f t="shared" si="81"/>
        <v>1.2999999999999998E-2</v>
      </c>
      <c r="CM49" s="97">
        <f t="shared" si="81"/>
        <v>1.2999999999999998E-2</v>
      </c>
      <c r="CN49" s="97">
        <f t="shared" si="81"/>
        <v>2.2999999999999993E-2</v>
      </c>
      <c r="CO49" s="97">
        <f t="shared" si="81"/>
        <v>1.4999999999999999E-2</v>
      </c>
      <c r="CP49" s="97">
        <f t="shared" si="81"/>
        <v>1.4999999999999999E-2</v>
      </c>
      <c r="CQ49" s="97">
        <f t="shared" si="81"/>
        <v>2.0999999999999991E-2</v>
      </c>
      <c r="CR49" s="97">
        <f t="shared" si="81"/>
        <v>1.3999999999999999E-2</v>
      </c>
      <c r="CS49" s="97">
        <f t="shared" si="81"/>
        <v>1.3999999999999999E-2</v>
      </c>
      <c r="CT49" s="97">
        <f t="shared" si="81"/>
        <v>1.3999999999999999E-2</v>
      </c>
      <c r="CU49" s="97">
        <f t="shared" si="81"/>
        <v>6.9999999999999993E-3</v>
      </c>
      <c r="CV49" s="97">
        <f t="shared" si="81"/>
        <v>6.9999999999999993E-3</v>
      </c>
      <c r="CW49" s="97">
        <f t="shared" si="81"/>
        <v>4.9999999999999975E-3</v>
      </c>
      <c r="CX49" s="97">
        <f t="shared" si="81"/>
        <v>4.9999999999999975E-3</v>
      </c>
      <c r="CY49" s="97">
        <f t="shared" si="81"/>
        <v>4.9999999999999975E-3</v>
      </c>
      <c r="CZ49" s="97">
        <f t="shared" si="81"/>
        <v>2.0999999999999991E-2</v>
      </c>
      <c r="DA49" s="97">
        <f t="shared" si="81"/>
        <v>1.0000000000000002E-2</v>
      </c>
      <c r="DC49" s="94" t="s">
        <v>2238</v>
      </c>
      <c r="DD49" s="97">
        <f>CE49/BD12</f>
        <v>0.12883435582822081</v>
      </c>
      <c r="DE49" s="97">
        <f t="shared" ref="DE49:DZ49" si="82">CF49/BE12</f>
        <v>0.12883435582822081</v>
      </c>
      <c r="DF49" s="97">
        <f t="shared" si="82"/>
        <v>0.12883435582822081</v>
      </c>
      <c r="DG49" s="97">
        <f t="shared" si="82"/>
        <v>0.1492537313432836</v>
      </c>
      <c r="DH49" s="97">
        <f t="shared" si="82"/>
        <v>0.15873015873015875</v>
      </c>
      <c r="DI49" s="97">
        <f t="shared" si="82"/>
        <v>0.15873015873015875</v>
      </c>
      <c r="DJ49" s="97">
        <f t="shared" si="82"/>
        <v>0.15</v>
      </c>
      <c r="DK49" s="97">
        <f t="shared" si="82"/>
        <v>0.15294117647058822</v>
      </c>
      <c r="DL49" s="97">
        <f t="shared" si="82"/>
        <v>0.15294117647058822</v>
      </c>
      <c r="DM49" s="97">
        <f t="shared" si="82"/>
        <v>0.18699186991869912</v>
      </c>
      <c r="DN49" s="97">
        <f t="shared" si="82"/>
        <v>0.14851485148514851</v>
      </c>
      <c r="DO49" s="97">
        <f t="shared" si="82"/>
        <v>0.14851485148514851</v>
      </c>
      <c r="DP49" s="97">
        <f t="shared" si="82"/>
        <v>0.16799999999999993</v>
      </c>
      <c r="DQ49" s="97">
        <f t="shared" si="82"/>
        <v>0.14432989690721651</v>
      </c>
      <c r="DR49" s="97">
        <f t="shared" si="82"/>
        <v>0.14432989690721651</v>
      </c>
      <c r="DS49" s="97">
        <f t="shared" si="82"/>
        <v>0.14432989690721651</v>
      </c>
      <c r="DT49" s="97">
        <f t="shared" si="82"/>
        <v>0.13207547169811321</v>
      </c>
      <c r="DU49" s="97">
        <f t="shared" si="82"/>
        <v>0.13207547169811321</v>
      </c>
      <c r="DV49" s="97">
        <f t="shared" si="82"/>
        <v>0.14285714285714279</v>
      </c>
      <c r="DW49" s="97">
        <f t="shared" si="82"/>
        <v>0.14285714285714279</v>
      </c>
      <c r="DX49" s="97">
        <f t="shared" si="82"/>
        <v>0.14285714285714279</v>
      </c>
      <c r="DY49" s="97">
        <f t="shared" si="82"/>
        <v>0.12883435582822081</v>
      </c>
      <c r="DZ49" s="97">
        <f t="shared" si="82"/>
        <v>0.15873015873015875</v>
      </c>
    </row>
    <row r="50" spans="80:130">
      <c r="CB50" s="94">
        <v>11</v>
      </c>
      <c r="CC50" s="94">
        <v>1</v>
      </c>
      <c r="CD50" s="94" t="str">
        <f t="shared" si="61"/>
        <v>処遇加算Ⅱ特定加算なしベア加算から新加算Ⅰ</v>
      </c>
      <c r="CE50" s="97">
        <f t="shared" ref="CE50:CN53" si="83">BD3-AD$13</f>
        <v>0.121</v>
      </c>
      <c r="CF50" s="97">
        <f t="shared" si="83"/>
        <v>0.121</v>
      </c>
      <c r="CG50" s="97">
        <f t="shared" si="83"/>
        <v>0.121</v>
      </c>
      <c r="CH50" s="97">
        <f t="shared" si="83"/>
        <v>4.6999999999999986E-2</v>
      </c>
      <c r="CI50" s="97">
        <f t="shared" si="83"/>
        <v>3.7999999999999992E-2</v>
      </c>
      <c r="CJ50" s="97">
        <f t="shared" si="83"/>
        <v>3.7999999999999992E-2</v>
      </c>
      <c r="CK50" s="97">
        <f t="shared" si="83"/>
        <v>4.1999999999999989E-2</v>
      </c>
      <c r="CL50" s="97">
        <f t="shared" si="83"/>
        <v>5.3000000000000005E-2</v>
      </c>
      <c r="CM50" s="97">
        <f t="shared" si="83"/>
        <v>5.3000000000000005E-2</v>
      </c>
      <c r="CN50" s="97">
        <f t="shared" si="83"/>
        <v>8.199999999999999E-2</v>
      </c>
      <c r="CO50" s="97">
        <f t="shared" ref="CO50:CX53" si="84">BN3-AN$13</f>
        <v>5.8000000000000024E-2</v>
      </c>
      <c r="CP50" s="97">
        <f t="shared" si="84"/>
        <v>5.8000000000000024E-2</v>
      </c>
      <c r="CQ50" s="97">
        <f t="shared" si="84"/>
        <v>8.199999999999999E-2</v>
      </c>
      <c r="CR50" s="97">
        <f t="shared" si="84"/>
        <v>6.4000000000000015E-2</v>
      </c>
      <c r="CS50" s="97">
        <f t="shared" si="84"/>
        <v>6.4000000000000015E-2</v>
      </c>
      <c r="CT50" s="97">
        <f t="shared" si="84"/>
        <v>6.4000000000000015E-2</v>
      </c>
      <c r="CU50" s="97">
        <f t="shared" si="84"/>
        <v>3.8000000000000006E-2</v>
      </c>
      <c r="CV50" s="97">
        <f t="shared" si="84"/>
        <v>3.8000000000000006E-2</v>
      </c>
      <c r="CW50" s="97">
        <f t="shared" si="84"/>
        <v>2.6999999999999989E-2</v>
      </c>
      <c r="CX50" s="97">
        <f t="shared" si="84"/>
        <v>2.6999999999999989E-2</v>
      </c>
      <c r="CY50" s="97">
        <f t="shared" ref="CY50:DA53" si="85">BX3-AX$13</f>
        <v>2.6999999999999989E-2</v>
      </c>
      <c r="CZ50" s="97">
        <f t="shared" si="85"/>
        <v>0.121</v>
      </c>
      <c r="DA50" s="97">
        <f t="shared" si="85"/>
        <v>3.7999999999999992E-2</v>
      </c>
      <c r="DC50" s="94" t="s">
        <v>2239</v>
      </c>
      <c r="DD50" s="97">
        <f>CE50/BD3</f>
        <v>0.49387755102040815</v>
      </c>
      <c r="DE50" s="97">
        <f t="shared" ref="DE50:DZ53" si="86">CF50/BE3</f>
        <v>0.49387755102040815</v>
      </c>
      <c r="DF50" s="97">
        <f t="shared" si="86"/>
        <v>0.49387755102040815</v>
      </c>
      <c r="DG50" s="97">
        <f t="shared" si="86"/>
        <v>0.46999999999999992</v>
      </c>
      <c r="DH50" s="97">
        <f t="shared" si="86"/>
        <v>0.41304347826086957</v>
      </c>
      <c r="DI50" s="97">
        <f t="shared" si="86"/>
        <v>0.41304347826086957</v>
      </c>
      <c r="DJ50" s="97">
        <f t="shared" si="86"/>
        <v>0.48837209302325574</v>
      </c>
      <c r="DK50" s="97">
        <f t="shared" si="86"/>
        <v>0.41406250000000006</v>
      </c>
      <c r="DL50" s="97">
        <f t="shared" si="86"/>
        <v>0.41406250000000006</v>
      </c>
      <c r="DM50" s="97">
        <f t="shared" si="86"/>
        <v>0.45303867403314912</v>
      </c>
      <c r="DN50" s="97">
        <f t="shared" si="86"/>
        <v>0.38926174496644306</v>
      </c>
      <c r="DO50" s="97">
        <f t="shared" si="86"/>
        <v>0.38926174496644306</v>
      </c>
      <c r="DP50" s="97">
        <f t="shared" si="86"/>
        <v>0.44086021505376338</v>
      </c>
      <c r="DQ50" s="97">
        <f t="shared" si="86"/>
        <v>0.45714285714285718</v>
      </c>
      <c r="DR50" s="97">
        <f t="shared" si="86"/>
        <v>0.45714285714285718</v>
      </c>
      <c r="DS50" s="97">
        <f t="shared" si="86"/>
        <v>0.45714285714285718</v>
      </c>
      <c r="DT50" s="97">
        <f t="shared" si="86"/>
        <v>0.50666666666666671</v>
      </c>
      <c r="DU50" s="97">
        <f t="shared" si="86"/>
        <v>0.50666666666666671</v>
      </c>
      <c r="DV50" s="97">
        <f t="shared" si="86"/>
        <v>0.52941176470588225</v>
      </c>
      <c r="DW50" s="97">
        <f t="shared" si="86"/>
        <v>0.52941176470588225</v>
      </c>
      <c r="DX50" s="97">
        <f t="shared" si="86"/>
        <v>0.52941176470588225</v>
      </c>
      <c r="DY50" s="97">
        <f t="shared" si="86"/>
        <v>0.49387755102040815</v>
      </c>
      <c r="DZ50" s="97">
        <f t="shared" si="86"/>
        <v>0.41304347826086957</v>
      </c>
    </row>
    <row r="51" spans="80:130">
      <c r="CB51" s="94">
        <v>11</v>
      </c>
      <c r="CC51" s="94">
        <v>2</v>
      </c>
      <c r="CD51" s="94" t="str">
        <f t="shared" si="61"/>
        <v>処遇加算Ⅱ特定加算なしベア加算から新加算Ⅱ</v>
      </c>
      <c r="CE51" s="97">
        <f t="shared" si="83"/>
        <v>0.1</v>
      </c>
      <c r="CF51" s="97">
        <f t="shared" si="83"/>
        <v>0.1</v>
      </c>
      <c r="CG51" s="97">
        <f t="shared" si="83"/>
        <v>0.1</v>
      </c>
      <c r="CH51" s="97">
        <f t="shared" si="83"/>
        <v>4.0999999999999995E-2</v>
      </c>
      <c r="CI51" s="97">
        <f t="shared" si="83"/>
        <v>3.599999999999999E-2</v>
      </c>
      <c r="CJ51" s="97">
        <f t="shared" si="83"/>
        <v>3.599999999999999E-2</v>
      </c>
      <c r="CK51" s="97">
        <f t="shared" si="83"/>
        <v>3.8999999999999986E-2</v>
      </c>
      <c r="CL51" s="97">
        <f t="shared" si="83"/>
        <v>4.7E-2</v>
      </c>
      <c r="CM51" s="97">
        <f t="shared" si="83"/>
        <v>4.7E-2</v>
      </c>
      <c r="CN51" s="97">
        <f t="shared" si="83"/>
        <v>7.4999999999999983E-2</v>
      </c>
      <c r="CO51" s="97">
        <f t="shared" si="84"/>
        <v>5.5000000000000021E-2</v>
      </c>
      <c r="CP51" s="97">
        <f t="shared" si="84"/>
        <v>5.5000000000000021E-2</v>
      </c>
      <c r="CQ51" s="97">
        <f t="shared" si="84"/>
        <v>7.3999999999999982E-2</v>
      </c>
      <c r="CR51" s="97">
        <f t="shared" si="84"/>
        <v>6.0000000000000012E-2</v>
      </c>
      <c r="CS51" s="97">
        <f t="shared" si="84"/>
        <v>6.0000000000000012E-2</v>
      </c>
      <c r="CT51" s="97">
        <f t="shared" si="84"/>
        <v>6.0000000000000012E-2</v>
      </c>
      <c r="CU51" s="97">
        <f t="shared" si="84"/>
        <v>3.4000000000000002E-2</v>
      </c>
      <c r="CV51" s="97">
        <f t="shared" si="84"/>
        <v>3.4000000000000002E-2</v>
      </c>
      <c r="CW51" s="97">
        <f t="shared" si="84"/>
        <v>2.2999999999999993E-2</v>
      </c>
      <c r="CX51" s="97">
        <f t="shared" si="84"/>
        <v>2.2999999999999993E-2</v>
      </c>
      <c r="CY51" s="97">
        <f t="shared" si="85"/>
        <v>2.2999999999999993E-2</v>
      </c>
      <c r="CZ51" s="97">
        <f t="shared" si="85"/>
        <v>0.1</v>
      </c>
      <c r="DA51" s="97">
        <f t="shared" si="85"/>
        <v>3.599999999999999E-2</v>
      </c>
      <c r="DC51" s="94" t="s">
        <v>2240</v>
      </c>
      <c r="DD51" s="97">
        <f t="shared" ref="DD51:DD53" si="87">CE51/BD4</f>
        <v>0.44642857142857145</v>
      </c>
      <c r="DE51" s="97">
        <f t="shared" si="86"/>
        <v>0.44642857142857145</v>
      </c>
      <c r="DF51" s="97">
        <f t="shared" si="86"/>
        <v>0.44642857142857145</v>
      </c>
      <c r="DG51" s="97">
        <f t="shared" si="86"/>
        <v>0.43617021276595741</v>
      </c>
      <c r="DH51" s="97">
        <f t="shared" si="86"/>
        <v>0.39999999999999997</v>
      </c>
      <c r="DI51" s="97">
        <f t="shared" si="86"/>
        <v>0.39999999999999997</v>
      </c>
      <c r="DJ51" s="97">
        <f t="shared" si="86"/>
        <v>0.46987951807228906</v>
      </c>
      <c r="DK51" s="97">
        <f t="shared" si="86"/>
        <v>0.38524590163934425</v>
      </c>
      <c r="DL51" s="97">
        <f t="shared" si="86"/>
        <v>0.38524590163934425</v>
      </c>
      <c r="DM51" s="97">
        <f t="shared" si="86"/>
        <v>0.43103448275862061</v>
      </c>
      <c r="DN51" s="97">
        <f t="shared" si="86"/>
        <v>0.37671232876712341</v>
      </c>
      <c r="DO51" s="97">
        <f t="shared" si="86"/>
        <v>0.37671232876712341</v>
      </c>
      <c r="DP51" s="97">
        <f t="shared" si="86"/>
        <v>0.41573033707865159</v>
      </c>
      <c r="DQ51" s="97">
        <f t="shared" si="86"/>
        <v>0.44117647058823534</v>
      </c>
      <c r="DR51" s="97">
        <f t="shared" si="86"/>
        <v>0.44117647058823534</v>
      </c>
      <c r="DS51" s="97">
        <f t="shared" si="86"/>
        <v>0.44117647058823534</v>
      </c>
      <c r="DT51" s="97">
        <f t="shared" si="86"/>
        <v>0.47887323943661969</v>
      </c>
      <c r="DU51" s="97">
        <f t="shared" si="86"/>
        <v>0.47887323943661969</v>
      </c>
      <c r="DV51" s="97">
        <f t="shared" si="86"/>
        <v>0.4893617021276595</v>
      </c>
      <c r="DW51" s="97">
        <f t="shared" si="86"/>
        <v>0.4893617021276595</v>
      </c>
      <c r="DX51" s="97">
        <f t="shared" si="86"/>
        <v>0.4893617021276595</v>
      </c>
      <c r="DY51" s="97">
        <f t="shared" si="86"/>
        <v>0.44642857142857145</v>
      </c>
      <c r="DZ51" s="97">
        <f t="shared" si="86"/>
        <v>0.39999999999999997</v>
      </c>
    </row>
    <row r="52" spans="80:130">
      <c r="CB52" s="94">
        <v>11</v>
      </c>
      <c r="CC52" s="94">
        <v>3</v>
      </c>
      <c r="CD52" s="94" t="str">
        <f t="shared" si="61"/>
        <v>処遇加算Ⅱ特定加算なしベア加算から新加算Ⅲ</v>
      </c>
      <c r="CE52" s="97">
        <f t="shared" si="83"/>
        <v>5.7999999999999996E-2</v>
      </c>
      <c r="CF52" s="97">
        <f t="shared" si="83"/>
        <v>5.7999999999999996E-2</v>
      </c>
      <c r="CG52" s="97">
        <f t="shared" si="83"/>
        <v>5.7999999999999996E-2</v>
      </c>
      <c r="CH52" s="97">
        <f t="shared" si="83"/>
        <v>2.5999999999999995E-2</v>
      </c>
      <c r="CI52" s="97">
        <f t="shared" si="83"/>
        <v>2.5999999999999995E-2</v>
      </c>
      <c r="CJ52" s="97">
        <f t="shared" si="83"/>
        <v>2.5999999999999995E-2</v>
      </c>
      <c r="CK52" s="97">
        <f t="shared" si="83"/>
        <v>2.1999999999999999E-2</v>
      </c>
      <c r="CL52" s="97">
        <f t="shared" si="83"/>
        <v>3.5000000000000003E-2</v>
      </c>
      <c r="CM52" s="97">
        <f t="shared" si="83"/>
        <v>3.5000000000000003E-2</v>
      </c>
      <c r="CN52" s="97">
        <f t="shared" si="83"/>
        <v>5.099999999999999E-2</v>
      </c>
      <c r="CO52" s="97">
        <f t="shared" si="84"/>
        <v>4.300000000000001E-2</v>
      </c>
      <c r="CP52" s="97">
        <f t="shared" si="84"/>
        <v>4.300000000000001E-2</v>
      </c>
      <c r="CQ52" s="97">
        <f t="shared" si="84"/>
        <v>5.099999999999999E-2</v>
      </c>
      <c r="CR52" s="97">
        <f t="shared" si="84"/>
        <v>3.7000000000000005E-2</v>
      </c>
      <c r="CS52" s="97">
        <f t="shared" si="84"/>
        <v>3.7000000000000005E-2</v>
      </c>
      <c r="CT52" s="97">
        <f t="shared" si="84"/>
        <v>3.7000000000000005E-2</v>
      </c>
      <c r="CU52" s="97">
        <f t="shared" si="84"/>
        <v>1.6999999999999994E-2</v>
      </c>
      <c r="CV52" s="97">
        <f t="shared" si="84"/>
        <v>1.6999999999999994E-2</v>
      </c>
      <c r="CW52" s="97">
        <f t="shared" si="84"/>
        <v>1.1999999999999997E-2</v>
      </c>
      <c r="CX52" s="97">
        <f t="shared" si="84"/>
        <v>1.1999999999999997E-2</v>
      </c>
      <c r="CY52" s="97">
        <f t="shared" si="85"/>
        <v>1.1999999999999997E-2</v>
      </c>
      <c r="CZ52" s="97">
        <f t="shared" si="85"/>
        <v>5.7999999999999996E-2</v>
      </c>
      <c r="DA52" s="97">
        <f t="shared" si="85"/>
        <v>2.5999999999999995E-2</v>
      </c>
      <c r="DC52" s="94" t="s">
        <v>2241</v>
      </c>
      <c r="DD52" s="97">
        <f t="shared" si="87"/>
        <v>0.31868131868131866</v>
      </c>
      <c r="DE52" s="97">
        <f t="shared" si="86"/>
        <v>0.31868131868131866</v>
      </c>
      <c r="DF52" s="97">
        <f t="shared" si="86"/>
        <v>0.31868131868131866</v>
      </c>
      <c r="DG52" s="97">
        <f t="shared" si="86"/>
        <v>0.32911392405063283</v>
      </c>
      <c r="DH52" s="97">
        <f t="shared" si="86"/>
        <v>0.32500000000000001</v>
      </c>
      <c r="DI52" s="97">
        <f t="shared" si="86"/>
        <v>0.32500000000000001</v>
      </c>
      <c r="DJ52" s="97">
        <f t="shared" si="86"/>
        <v>0.33333333333333331</v>
      </c>
      <c r="DK52" s="97">
        <f t="shared" si="86"/>
        <v>0.31818181818181823</v>
      </c>
      <c r="DL52" s="97">
        <f t="shared" si="86"/>
        <v>0.31818181818181823</v>
      </c>
      <c r="DM52" s="97">
        <f t="shared" si="86"/>
        <v>0.33999999999999997</v>
      </c>
      <c r="DN52" s="97">
        <f t="shared" si="86"/>
        <v>0.32089552238805974</v>
      </c>
      <c r="DO52" s="97">
        <f t="shared" si="86"/>
        <v>0.32089552238805974</v>
      </c>
      <c r="DP52" s="97">
        <f t="shared" si="86"/>
        <v>0.32903225806451608</v>
      </c>
      <c r="DQ52" s="97">
        <f t="shared" si="86"/>
        <v>0.32743362831858408</v>
      </c>
      <c r="DR52" s="97">
        <f t="shared" si="86"/>
        <v>0.32743362831858408</v>
      </c>
      <c r="DS52" s="97">
        <f t="shared" si="86"/>
        <v>0.32743362831858408</v>
      </c>
      <c r="DT52" s="97">
        <f t="shared" si="86"/>
        <v>0.31481481481481471</v>
      </c>
      <c r="DU52" s="97">
        <f t="shared" si="86"/>
        <v>0.31481481481481471</v>
      </c>
      <c r="DV52" s="97">
        <f t="shared" si="86"/>
        <v>0.33333333333333326</v>
      </c>
      <c r="DW52" s="97">
        <f t="shared" si="86"/>
        <v>0.33333333333333326</v>
      </c>
      <c r="DX52" s="97">
        <f t="shared" si="86"/>
        <v>0.33333333333333326</v>
      </c>
      <c r="DY52" s="97">
        <f t="shared" si="86"/>
        <v>0.31868131868131866</v>
      </c>
      <c r="DZ52" s="97">
        <f t="shared" si="86"/>
        <v>0.32500000000000001</v>
      </c>
    </row>
    <row r="53" spans="80:130">
      <c r="CB53" s="94">
        <v>11</v>
      </c>
      <c r="CC53" s="94">
        <v>4</v>
      </c>
      <c r="CD53" s="94" t="str">
        <f t="shared" si="61"/>
        <v>処遇加算Ⅱ特定加算なしベア加算から新加算Ⅳ</v>
      </c>
      <c r="CE53" s="97">
        <f t="shared" si="83"/>
        <v>2.0999999999999991E-2</v>
      </c>
      <c r="CF53" s="97">
        <f t="shared" si="83"/>
        <v>2.0999999999999991E-2</v>
      </c>
      <c r="CG53" s="97">
        <f t="shared" si="83"/>
        <v>2.0999999999999991E-2</v>
      </c>
      <c r="CH53" s="97">
        <f t="shared" si="83"/>
        <v>9.999999999999995E-3</v>
      </c>
      <c r="CI53" s="97">
        <f t="shared" si="83"/>
        <v>9.999999999999995E-3</v>
      </c>
      <c r="CJ53" s="97">
        <f t="shared" si="83"/>
        <v>9.999999999999995E-3</v>
      </c>
      <c r="CK53" s="97">
        <f t="shared" si="83"/>
        <v>9.0000000000000011E-3</v>
      </c>
      <c r="CL53" s="97">
        <f t="shared" si="83"/>
        <v>1.2999999999999998E-2</v>
      </c>
      <c r="CM53" s="97">
        <f t="shared" si="83"/>
        <v>1.2999999999999998E-2</v>
      </c>
      <c r="CN53" s="97">
        <f t="shared" si="83"/>
        <v>2.2999999999999993E-2</v>
      </c>
      <c r="CO53" s="97">
        <f t="shared" si="84"/>
        <v>1.4999999999999999E-2</v>
      </c>
      <c r="CP53" s="97">
        <f t="shared" si="84"/>
        <v>1.4999999999999999E-2</v>
      </c>
      <c r="CQ53" s="97">
        <f t="shared" si="84"/>
        <v>2.0999999999999991E-2</v>
      </c>
      <c r="CR53" s="97">
        <f t="shared" si="84"/>
        <v>1.3999999999999999E-2</v>
      </c>
      <c r="CS53" s="97">
        <f t="shared" si="84"/>
        <v>1.3999999999999999E-2</v>
      </c>
      <c r="CT53" s="97">
        <f t="shared" si="84"/>
        <v>1.3999999999999999E-2</v>
      </c>
      <c r="CU53" s="97">
        <f t="shared" si="84"/>
        <v>6.9999999999999993E-3</v>
      </c>
      <c r="CV53" s="97">
        <f t="shared" si="84"/>
        <v>6.9999999999999993E-3</v>
      </c>
      <c r="CW53" s="97">
        <f t="shared" si="84"/>
        <v>5.000000000000001E-3</v>
      </c>
      <c r="CX53" s="97">
        <f t="shared" si="84"/>
        <v>5.000000000000001E-3</v>
      </c>
      <c r="CY53" s="97">
        <f t="shared" si="85"/>
        <v>5.000000000000001E-3</v>
      </c>
      <c r="CZ53" s="97">
        <f t="shared" si="85"/>
        <v>2.0999999999999991E-2</v>
      </c>
      <c r="DA53" s="97">
        <f t="shared" si="85"/>
        <v>9.999999999999995E-3</v>
      </c>
      <c r="DC53" s="94" t="s">
        <v>2242</v>
      </c>
      <c r="DD53" s="97">
        <f t="shared" si="87"/>
        <v>0.14482758620689651</v>
      </c>
      <c r="DE53" s="97">
        <f t="shared" si="86"/>
        <v>0.14482758620689651</v>
      </c>
      <c r="DF53" s="97">
        <f t="shared" si="86"/>
        <v>0.14482758620689651</v>
      </c>
      <c r="DG53" s="97">
        <f t="shared" si="86"/>
        <v>0.15873015873015864</v>
      </c>
      <c r="DH53" s="97">
        <f t="shared" si="86"/>
        <v>0.15624999999999994</v>
      </c>
      <c r="DI53" s="97">
        <f t="shared" si="86"/>
        <v>0.15624999999999994</v>
      </c>
      <c r="DJ53" s="97">
        <f t="shared" si="86"/>
        <v>0.16981132075471697</v>
      </c>
      <c r="DK53" s="97">
        <f t="shared" si="86"/>
        <v>0.14772727272727271</v>
      </c>
      <c r="DL53" s="97">
        <f t="shared" si="86"/>
        <v>0.14772727272727271</v>
      </c>
      <c r="DM53" s="97">
        <f t="shared" si="86"/>
        <v>0.18852459016393436</v>
      </c>
      <c r="DN53" s="97">
        <f t="shared" si="86"/>
        <v>0.14150943396226415</v>
      </c>
      <c r="DO53" s="97">
        <f t="shared" si="86"/>
        <v>0.14150943396226415</v>
      </c>
      <c r="DP53" s="97">
        <f t="shared" si="86"/>
        <v>0.16799999999999993</v>
      </c>
      <c r="DQ53" s="97">
        <f t="shared" si="86"/>
        <v>0.15555555555555556</v>
      </c>
      <c r="DR53" s="97">
        <f t="shared" si="86"/>
        <v>0.15555555555555556</v>
      </c>
      <c r="DS53" s="97">
        <f t="shared" si="86"/>
        <v>0.15555555555555556</v>
      </c>
      <c r="DT53" s="97">
        <f t="shared" si="86"/>
        <v>0.15909090909090906</v>
      </c>
      <c r="DU53" s="97">
        <f t="shared" si="86"/>
        <v>0.15909090909090906</v>
      </c>
      <c r="DV53" s="97">
        <f t="shared" si="86"/>
        <v>0.17241379310344829</v>
      </c>
      <c r="DW53" s="97">
        <f t="shared" si="86"/>
        <v>0.17241379310344829</v>
      </c>
      <c r="DX53" s="97">
        <f t="shared" si="86"/>
        <v>0.17241379310344829</v>
      </c>
      <c r="DY53" s="97">
        <f t="shared" si="86"/>
        <v>0.14482758620689651</v>
      </c>
      <c r="DZ53" s="97">
        <f t="shared" si="86"/>
        <v>0.15624999999999994</v>
      </c>
    </row>
    <row r="54" spans="80:130">
      <c r="CB54" s="94">
        <v>12</v>
      </c>
      <c r="CC54" s="94">
        <v>1</v>
      </c>
      <c r="CD54" s="94" t="str">
        <f t="shared" si="61"/>
        <v>処遇加算Ⅱ特定加算なしベア加算なしから新加算Ⅰ</v>
      </c>
      <c r="CE54" s="97">
        <f t="shared" ref="CE54:CN57" si="88">BD3-AD$14</f>
        <v>0.14499999999999999</v>
      </c>
      <c r="CF54" s="97">
        <f t="shared" si="88"/>
        <v>0.14499999999999999</v>
      </c>
      <c r="CG54" s="97">
        <f t="shared" si="88"/>
        <v>0.14499999999999999</v>
      </c>
      <c r="CH54" s="97">
        <f t="shared" si="88"/>
        <v>5.7999999999999989E-2</v>
      </c>
      <c r="CI54" s="97">
        <f t="shared" si="88"/>
        <v>4.8999999999999988E-2</v>
      </c>
      <c r="CJ54" s="97">
        <f t="shared" si="88"/>
        <v>4.8999999999999988E-2</v>
      </c>
      <c r="CK54" s="97">
        <f t="shared" si="88"/>
        <v>5.1999999999999991E-2</v>
      </c>
      <c r="CL54" s="97">
        <f t="shared" si="88"/>
        <v>6.8000000000000005E-2</v>
      </c>
      <c r="CM54" s="97">
        <f t="shared" si="88"/>
        <v>6.8000000000000005E-2</v>
      </c>
      <c r="CN54" s="97">
        <f t="shared" si="88"/>
        <v>0.105</v>
      </c>
      <c r="CO54" s="97">
        <f t="shared" ref="CO54:CX57" si="89">BN3-AN$14</f>
        <v>7.5000000000000025E-2</v>
      </c>
      <c r="CP54" s="97">
        <f t="shared" si="89"/>
        <v>7.5000000000000025E-2</v>
      </c>
      <c r="CQ54" s="97">
        <f t="shared" si="89"/>
        <v>0.105</v>
      </c>
      <c r="CR54" s="97">
        <f t="shared" si="89"/>
        <v>8.0000000000000016E-2</v>
      </c>
      <c r="CS54" s="97">
        <f t="shared" si="89"/>
        <v>8.0000000000000016E-2</v>
      </c>
      <c r="CT54" s="97">
        <f t="shared" si="89"/>
        <v>8.0000000000000016E-2</v>
      </c>
      <c r="CU54" s="97">
        <f t="shared" si="89"/>
        <v>4.6000000000000013E-2</v>
      </c>
      <c r="CV54" s="97">
        <f t="shared" si="89"/>
        <v>4.6000000000000013E-2</v>
      </c>
      <c r="CW54" s="97">
        <f t="shared" si="89"/>
        <v>3.1999999999999987E-2</v>
      </c>
      <c r="CX54" s="97">
        <f t="shared" si="89"/>
        <v>3.1999999999999987E-2</v>
      </c>
      <c r="CY54" s="97">
        <f t="shared" ref="CY54:DA57" si="90">BX3-AX$14</f>
        <v>3.1999999999999987E-2</v>
      </c>
      <c r="CZ54" s="97">
        <f t="shared" si="90"/>
        <v>0.14499999999999999</v>
      </c>
      <c r="DA54" s="97">
        <f t="shared" si="90"/>
        <v>4.8999999999999988E-2</v>
      </c>
      <c r="DC54" s="94" t="s">
        <v>2243</v>
      </c>
      <c r="DD54" s="97">
        <f>CE54/BD3</f>
        <v>0.59183673469387754</v>
      </c>
      <c r="DE54" s="97">
        <f t="shared" ref="DE54:DZ57" si="91">CF54/BE3</f>
        <v>0.59183673469387754</v>
      </c>
      <c r="DF54" s="97">
        <f t="shared" si="91"/>
        <v>0.59183673469387754</v>
      </c>
      <c r="DG54" s="97">
        <f t="shared" si="91"/>
        <v>0.57999999999999996</v>
      </c>
      <c r="DH54" s="97">
        <f t="shared" si="91"/>
        <v>0.53260869565217384</v>
      </c>
      <c r="DI54" s="97">
        <f t="shared" si="91"/>
        <v>0.53260869565217384</v>
      </c>
      <c r="DJ54" s="97">
        <f t="shared" si="91"/>
        <v>0.60465116279069764</v>
      </c>
      <c r="DK54" s="97">
        <f t="shared" si="91"/>
        <v>0.53125</v>
      </c>
      <c r="DL54" s="97">
        <f t="shared" si="91"/>
        <v>0.53125</v>
      </c>
      <c r="DM54" s="97">
        <f t="shared" si="91"/>
        <v>0.58011049723756902</v>
      </c>
      <c r="DN54" s="97">
        <f t="shared" si="91"/>
        <v>0.50335570469798663</v>
      </c>
      <c r="DO54" s="97">
        <f t="shared" si="91"/>
        <v>0.50335570469798663</v>
      </c>
      <c r="DP54" s="97">
        <f t="shared" si="91"/>
        <v>0.56451612903225801</v>
      </c>
      <c r="DQ54" s="97">
        <f t="shared" si="91"/>
        <v>0.57142857142857151</v>
      </c>
      <c r="DR54" s="97">
        <f t="shared" si="91"/>
        <v>0.57142857142857151</v>
      </c>
      <c r="DS54" s="97">
        <f t="shared" si="91"/>
        <v>0.57142857142857151</v>
      </c>
      <c r="DT54" s="97">
        <f t="shared" si="91"/>
        <v>0.6133333333333334</v>
      </c>
      <c r="DU54" s="97">
        <f t="shared" si="91"/>
        <v>0.6133333333333334</v>
      </c>
      <c r="DV54" s="97">
        <f t="shared" si="91"/>
        <v>0.62745098039215674</v>
      </c>
      <c r="DW54" s="97">
        <f t="shared" si="91"/>
        <v>0.62745098039215674</v>
      </c>
      <c r="DX54" s="97">
        <f t="shared" si="91"/>
        <v>0.62745098039215674</v>
      </c>
      <c r="DY54" s="97">
        <f t="shared" si="91"/>
        <v>0.59183673469387754</v>
      </c>
      <c r="DZ54" s="97">
        <f t="shared" si="91"/>
        <v>0.53260869565217384</v>
      </c>
    </row>
    <row r="55" spans="80:130">
      <c r="CB55" s="94">
        <v>12</v>
      </c>
      <c r="CC55" s="94">
        <v>2</v>
      </c>
      <c r="CD55" s="94" t="str">
        <f t="shared" si="61"/>
        <v>処遇加算Ⅱ特定加算なしベア加算なしから新加算Ⅱ</v>
      </c>
      <c r="CE55" s="97">
        <f t="shared" si="88"/>
        <v>0.124</v>
      </c>
      <c r="CF55" s="97">
        <f t="shared" si="88"/>
        <v>0.124</v>
      </c>
      <c r="CG55" s="97">
        <f t="shared" si="88"/>
        <v>0.124</v>
      </c>
      <c r="CH55" s="97">
        <f t="shared" si="88"/>
        <v>5.1999999999999998E-2</v>
      </c>
      <c r="CI55" s="97">
        <f t="shared" si="88"/>
        <v>4.6999999999999986E-2</v>
      </c>
      <c r="CJ55" s="97">
        <f t="shared" si="88"/>
        <v>4.6999999999999986E-2</v>
      </c>
      <c r="CK55" s="97">
        <f t="shared" si="88"/>
        <v>4.8999999999999988E-2</v>
      </c>
      <c r="CL55" s="97">
        <f t="shared" si="88"/>
        <v>6.2E-2</v>
      </c>
      <c r="CM55" s="97">
        <f t="shared" si="88"/>
        <v>6.2E-2</v>
      </c>
      <c r="CN55" s="97">
        <f t="shared" si="88"/>
        <v>9.799999999999999E-2</v>
      </c>
      <c r="CO55" s="97">
        <f t="shared" si="89"/>
        <v>7.2000000000000022E-2</v>
      </c>
      <c r="CP55" s="97">
        <f t="shared" si="89"/>
        <v>7.2000000000000022E-2</v>
      </c>
      <c r="CQ55" s="97">
        <f t="shared" si="89"/>
        <v>9.6999999999999989E-2</v>
      </c>
      <c r="CR55" s="97">
        <f t="shared" si="89"/>
        <v>7.6000000000000012E-2</v>
      </c>
      <c r="CS55" s="97">
        <f t="shared" si="89"/>
        <v>7.6000000000000012E-2</v>
      </c>
      <c r="CT55" s="97">
        <f t="shared" si="89"/>
        <v>7.6000000000000012E-2</v>
      </c>
      <c r="CU55" s="97">
        <f t="shared" si="89"/>
        <v>4.200000000000001E-2</v>
      </c>
      <c r="CV55" s="97">
        <f t="shared" si="89"/>
        <v>4.200000000000001E-2</v>
      </c>
      <c r="CW55" s="97">
        <f t="shared" si="89"/>
        <v>2.7999999999999994E-2</v>
      </c>
      <c r="CX55" s="97">
        <f t="shared" si="89"/>
        <v>2.7999999999999994E-2</v>
      </c>
      <c r="CY55" s="97">
        <f t="shared" si="90"/>
        <v>2.7999999999999994E-2</v>
      </c>
      <c r="CZ55" s="97">
        <f t="shared" si="90"/>
        <v>0.124</v>
      </c>
      <c r="DA55" s="97">
        <f t="shared" si="90"/>
        <v>4.6999999999999986E-2</v>
      </c>
      <c r="DC55" s="94" t="s">
        <v>2244</v>
      </c>
      <c r="DD55" s="97">
        <f t="shared" ref="DD55:DD57" si="92">CE55/BD4</f>
        <v>0.5535714285714286</v>
      </c>
      <c r="DE55" s="97">
        <f t="shared" si="91"/>
        <v>0.5535714285714286</v>
      </c>
      <c r="DF55" s="97">
        <f t="shared" si="91"/>
        <v>0.5535714285714286</v>
      </c>
      <c r="DG55" s="97">
        <f t="shared" si="91"/>
        <v>0.55319148936170215</v>
      </c>
      <c r="DH55" s="97">
        <f t="shared" si="91"/>
        <v>0.52222222222222214</v>
      </c>
      <c r="DI55" s="97">
        <f t="shared" si="91"/>
        <v>0.52222222222222214</v>
      </c>
      <c r="DJ55" s="97">
        <f t="shared" si="91"/>
        <v>0.59036144578313243</v>
      </c>
      <c r="DK55" s="97">
        <f t="shared" si="91"/>
        <v>0.50819672131147542</v>
      </c>
      <c r="DL55" s="97">
        <f t="shared" si="91"/>
        <v>0.50819672131147542</v>
      </c>
      <c r="DM55" s="97">
        <f t="shared" si="91"/>
        <v>0.56321839080459768</v>
      </c>
      <c r="DN55" s="97">
        <f t="shared" si="91"/>
        <v>0.49315068493150693</v>
      </c>
      <c r="DO55" s="97">
        <f t="shared" si="91"/>
        <v>0.49315068493150693</v>
      </c>
      <c r="DP55" s="97">
        <f t="shared" si="91"/>
        <v>0.5449438202247191</v>
      </c>
      <c r="DQ55" s="97">
        <f t="shared" si="91"/>
        <v>0.55882352941176472</v>
      </c>
      <c r="DR55" s="97">
        <f t="shared" si="91"/>
        <v>0.55882352941176472</v>
      </c>
      <c r="DS55" s="97">
        <f t="shared" si="91"/>
        <v>0.55882352941176472</v>
      </c>
      <c r="DT55" s="97">
        <f t="shared" si="91"/>
        <v>0.59154929577464799</v>
      </c>
      <c r="DU55" s="97">
        <f t="shared" si="91"/>
        <v>0.59154929577464799</v>
      </c>
      <c r="DV55" s="97">
        <f t="shared" si="91"/>
        <v>0.5957446808510638</v>
      </c>
      <c r="DW55" s="97">
        <f t="shared" si="91"/>
        <v>0.5957446808510638</v>
      </c>
      <c r="DX55" s="97">
        <f t="shared" si="91"/>
        <v>0.5957446808510638</v>
      </c>
      <c r="DY55" s="97">
        <f t="shared" si="91"/>
        <v>0.5535714285714286</v>
      </c>
      <c r="DZ55" s="97">
        <f t="shared" si="91"/>
        <v>0.52222222222222214</v>
      </c>
    </row>
    <row r="56" spans="80:130">
      <c r="CB56" s="94">
        <v>12</v>
      </c>
      <c r="CC56" s="94">
        <v>3</v>
      </c>
      <c r="CD56" s="94" t="str">
        <f t="shared" si="61"/>
        <v>処遇加算Ⅱ特定加算なしベア加算なしから新加算Ⅲ</v>
      </c>
      <c r="CE56" s="97">
        <f t="shared" si="88"/>
        <v>8.199999999999999E-2</v>
      </c>
      <c r="CF56" s="97">
        <f t="shared" si="88"/>
        <v>8.199999999999999E-2</v>
      </c>
      <c r="CG56" s="97">
        <f t="shared" si="88"/>
        <v>8.199999999999999E-2</v>
      </c>
      <c r="CH56" s="97">
        <f t="shared" si="88"/>
        <v>3.6999999999999998E-2</v>
      </c>
      <c r="CI56" s="97">
        <f t="shared" si="88"/>
        <v>3.6999999999999991E-2</v>
      </c>
      <c r="CJ56" s="97">
        <f t="shared" si="88"/>
        <v>3.6999999999999991E-2</v>
      </c>
      <c r="CK56" s="97">
        <f t="shared" si="88"/>
        <v>3.2000000000000001E-2</v>
      </c>
      <c r="CL56" s="97">
        <f t="shared" si="88"/>
        <v>0.05</v>
      </c>
      <c r="CM56" s="97">
        <f t="shared" si="88"/>
        <v>0.05</v>
      </c>
      <c r="CN56" s="97">
        <f t="shared" si="88"/>
        <v>7.3999999999999996E-2</v>
      </c>
      <c r="CO56" s="97">
        <f t="shared" si="89"/>
        <v>6.0000000000000012E-2</v>
      </c>
      <c r="CP56" s="97">
        <f t="shared" si="89"/>
        <v>6.0000000000000012E-2</v>
      </c>
      <c r="CQ56" s="97">
        <f t="shared" si="89"/>
        <v>7.3999999999999996E-2</v>
      </c>
      <c r="CR56" s="97">
        <f t="shared" si="89"/>
        <v>5.3000000000000005E-2</v>
      </c>
      <c r="CS56" s="97">
        <f t="shared" si="89"/>
        <v>5.3000000000000005E-2</v>
      </c>
      <c r="CT56" s="97">
        <f t="shared" si="89"/>
        <v>5.3000000000000005E-2</v>
      </c>
      <c r="CU56" s="97">
        <f t="shared" si="89"/>
        <v>2.4999999999999998E-2</v>
      </c>
      <c r="CV56" s="97">
        <f t="shared" si="89"/>
        <v>2.4999999999999998E-2</v>
      </c>
      <c r="CW56" s="97">
        <f t="shared" si="89"/>
        <v>1.6999999999999998E-2</v>
      </c>
      <c r="CX56" s="97">
        <f t="shared" si="89"/>
        <v>1.6999999999999998E-2</v>
      </c>
      <c r="CY56" s="97">
        <f t="shared" si="90"/>
        <v>1.6999999999999998E-2</v>
      </c>
      <c r="CZ56" s="97">
        <f t="shared" si="90"/>
        <v>8.199999999999999E-2</v>
      </c>
      <c r="DA56" s="97">
        <f t="shared" si="90"/>
        <v>3.6999999999999991E-2</v>
      </c>
      <c r="DC56" s="94" t="s">
        <v>2245</v>
      </c>
      <c r="DD56" s="97">
        <f t="shared" si="92"/>
        <v>0.4505494505494505</v>
      </c>
      <c r="DE56" s="97">
        <f t="shared" si="91"/>
        <v>0.4505494505494505</v>
      </c>
      <c r="DF56" s="97">
        <f t="shared" si="91"/>
        <v>0.4505494505494505</v>
      </c>
      <c r="DG56" s="97">
        <f t="shared" si="91"/>
        <v>0.46835443037974683</v>
      </c>
      <c r="DH56" s="97">
        <f t="shared" si="91"/>
        <v>0.46249999999999997</v>
      </c>
      <c r="DI56" s="97">
        <f t="shared" si="91"/>
        <v>0.46249999999999997</v>
      </c>
      <c r="DJ56" s="97">
        <f t="shared" si="91"/>
        <v>0.48484848484848486</v>
      </c>
      <c r="DK56" s="97">
        <f t="shared" si="91"/>
        <v>0.45454545454545459</v>
      </c>
      <c r="DL56" s="97">
        <f t="shared" si="91"/>
        <v>0.45454545454545459</v>
      </c>
      <c r="DM56" s="97">
        <f t="shared" si="91"/>
        <v>0.49333333333333335</v>
      </c>
      <c r="DN56" s="97">
        <f t="shared" si="91"/>
        <v>0.44776119402985082</v>
      </c>
      <c r="DO56" s="97">
        <f t="shared" si="91"/>
        <v>0.44776119402985082</v>
      </c>
      <c r="DP56" s="97">
        <f t="shared" si="91"/>
        <v>0.47741935483870968</v>
      </c>
      <c r="DQ56" s="97">
        <f t="shared" si="91"/>
        <v>0.46902654867256638</v>
      </c>
      <c r="DR56" s="97">
        <f t="shared" si="91"/>
        <v>0.46902654867256638</v>
      </c>
      <c r="DS56" s="97">
        <f t="shared" si="91"/>
        <v>0.46902654867256638</v>
      </c>
      <c r="DT56" s="97">
        <f t="shared" si="91"/>
        <v>0.46296296296296291</v>
      </c>
      <c r="DU56" s="97">
        <f t="shared" si="91"/>
        <v>0.46296296296296291</v>
      </c>
      <c r="DV56" s="97">
        <f t="shared" si="91"/>
        <v>0.47222222222222221</v>
      </c>
      <c r="DW56" s="97">
        <f t="shared" si="91"/>
        <v>0.47222222222222221</v>
      </c>
      <c r="DX56" s="97">
        <f t="shared" si="91"/>
        <v>0.47222222222222221</v>
      </c>
      <c r="DY56" s="97">
        <f t="shared" si="91"/>
        <v>0.4505494505494505</v>
      </c>
      <c r="DZ56" s="97">
        <f t="shared" si="91"/>
        <v>0.46249999999999997</v>
      </c>
    </row>
    <row r="57" spans="80:130">
      <c r="CB57" s="94">
        <v>12</v>
      </c>
      <c r="CC57" s="94">
        <v>4</v>
      </c>
      <c r="CD57" s="94" t="str">
        <f t="shared" si="61"/>
        <v>処遇加算Ⅱ特定加算なしベア加算なしから新加算Ⅳ</v>
      </c>
      <c r="CE57" s="97">
        <f t="shared" si="88"/>
        <v>4.4999999999999984E-2</v>
      </c>
      <c r="CF57" s="97">
        <f t="shared" si="88"/>
        <v>4.4999999999999984E-2</v>
      </c>
      <c r="CG57" s="97">
        <f t="shared" si="88"/>
        <v>4.4999999999999984E-2</v>
      </c>
      <c r="CH57" s="97">
        <f t="shared" si="88"/>
        <v>2.0999999999999998E-2</v>
      </c>
      <c r="CI57" s="97">
        <f t="shared" si="88"/>
        <v>2.0999999999999991E-2</v>
      </c>
      <c r="CJ57" s="97">
        <f t="shared" si="88"/>
        <v>2.0999999999999991E-2</v>
      </c>
      <c r="CK57" s="97">
        <f t="shared" si="88"/>
        <v>1.9000000000000003E-2</v>
      </c>
      <c r="CL57" s="97">
        <f t="shared" si="88"/>
        <v>2.7999999999999997E-2</v>
      </c>
      <c r="CM57" s="97">
        <f t="shared" si="88"/>
        <v>2.7999999999999997E-2</v>
      </c>
      <c r="CN57" s="97">
        <f t="shared" si="88"/>
        <v>4.5999999999999999E-2</v>
      </c>
      <c r="CO57" s="97">
        <f t="shared" si="89"/>
        <v>3.2000000000000001E-2</v>
      </c>
      <c r="CP57" s="97">
        <f t="shared" si="89"/>
        <v>3.2000000000000001E-2</v>
      </c>
      <c r="CQ57" s="97">
        <f t="shared" si="89"/>
        <v>4.3999999999999997E-2</v>
      </c>
      <c r="CR57" s="97">
        <f t="shared" si="89"/>
        <v>0.03</v>
      </c>
      <c r="CS57" s="97">
        <f t="shared" si="89"/>
        <v>0.03</v>
      </c>
      <c r="CT57" s="97">
        <f t="shared" si="89"/>
        <v>0.03</v>
      </c>
      <c r="CU57" s="97">
        <f t="shared" si="89"/>
        <v>1.5000000000000003E-2</v>
      </c>
      <c r="CV57" s="97">
        <f t="shared" si="89"/>
        <v>1.5000000000000003E-2</v>
      </c>
      <c r="CW57" s="97">
        <f t="shared" si="89"/>
        <v>1.0000000000000002E-2</v>
      </c>
      <c r="CX57" s="97">
        <f t="shared" si="89"/>
        <v>1.0000000000000002E-2</v>
      </c>
      <c r="CY57" s="97">
        <f t="shared" si="90"/>
        <v>1.0000000000000002E-2</v>
      </c>
      <c r="CZ57" s="97">
        <f t="shared" si="90"/>
        <v>4.4999999999999984E-2</v>
      </c>
      <c r="DA57" s="97">
        <f t="shared" si="90"/>
        <v>2.0999999999999991E-2</v>
      </c>
      <c r="DC57" s="94" t="s">
        <v>2246</v>
      </c>
      <c r="DD57" s="97">
        <f t="shared" si="92"/>
        <v>0.3103448275862068</v>
      </c>
      <c r="DE57" s="97">
        <f t="shared" si="91"/>
        <v>0.3103448275862068</v>
      </c>
      <c r="DF57" s="97">
        <f t="shared" si="91"/>
        <v>0.3103448275862068</v>
      </c>
      <c r="DG57" s="97">
        <f t="shared" si="91"/>
        <v>0.33333333333333331</v>
      </c>
      <c r="DH57" s="97">
        <f t="shared" si="91"/>
        <v>0.32812499999999994</v>
      </c>
      <c r="DI57" s="97">
        <f t="shared" si="91"/>
        <v>0.32812499999999994</v>
      </c>
      <c r="DJ57" s="97">
        <f t="shared" si="91"/>
        <v>0.35849056603773588</v>
      </c>
      <c r="DK57" s="97">
        <f t="shared" si="91"/>
        <v>0.31818181818181818</v>
      </c>
      <c r="DL57" s="97">
        <f t="shared" si="91"/>
        <v>0.31818181818181818</v>
      </c>
      <c r="DM57" s="97">
        <f t="shared" si="91"/>
        <v>0.37704918032786883</v>
      </c>
      <c r="DN57" s="97">
        <f t="shared" si="91"/>
        <v>0.30188679245283018</v>
      </c>
      <c r="DO57" s="97">
        <f t="shared" si="91"/>
        <v>0.30188679245283018</v>
      </c>
      <c r="DP57" s="97">
        <f t="shared" si="91"/>
        <v>0.35199999999999998</v>
      </c>
      <c r="DQ57" s="97">
        <f t="shared" si="91"/>
        <v>0.33333333333333331</v>
      </c>
      <c r="DR57" s="97">
        <f t="shared" si="91"/>
        <v>0.33333333333333331</v>
      </c>
      <c r="DS57" s="97">
        <f t="shared" si="91"/>
        <v>0.33333333333333331</v>
      </c>
      <c r="DT57" s="97">
        <f t="shared" si="91"/>
        <v>0.34090909090909094</v>
      </c>
      <c r="DU57" s="97">
        <f t="shared" si="91"/>
        <v>0.34090909090909094</v>
      </c>
      <c r="DV57" s="97">
        <f t="shared" si="91"/>
        <v>0.34482758620689657</v>
      </c>
      <c r="DW57" s="97">
        <f t="shared" si="91"/>
        <v>0.34482758620689657</v>
      </c>
      <c r="DX57" s="97">
        <f t="shared" si="91"/>
        <v>0.34482758620689657</v>
      </c>
      <c r="DY57" s="97">
        <f t="shared" si="91"/>
        <v>0.3103448275862068</v>
      </c>
      <c r="DZ57" s="97">
        <f t="shared" si="91"/>
        <v>0.32812499999999994</v>
      </c>
    </row>
    <row r="58" spans="80:130" ht="24">
      <c r="CB58" s="94">
        <v>12</v>
      </c>
      <c r="CC58" s="94">
        <v>15</v>
      </c>
      <c r="CD58" s="94" t="str">
        <f t="shared" si="61"/>
        <v>処遇加算Ⅱ特定加算なしベア加算なしから新加算Ⅴ（11）</v>
      </c>
      <c r="CE58" s="97">
        <f t="shared" ref="CE58:DA58" si="93">BD17-AD$14</f>
        <v>2.1000000000000005E-2</v>
      </c>
      <c r="CF58" s="97">
        <f t="shared" si="93"/>
        <v>2.1000000000000005E-2</v>
      </c>
      <c r="CG58" s="97">
        <f t="shared" si="93"/>
        <v>2.1000000000000005E-2</v>
      </c>
      <c r="CH58" s="97">
        <f t="shared" si="93"/>
        <v>1.0000000000000002E-2</v>
      </c>
      <c r="CI58" s="97">
        <f t="shared" si="93"/>
        <v>1.0000000000000002E-2</v>
      </c>
      <c r="CJ58" s="97">
        <f t="shared" si="93"/>
        <v>1.0000000000000002E-2</v>
      </c>
      <c r="CK58" s="97">
        <f t="shared" si="93"/>
        <v>9.0000000000000011E-3</v>
      </c>
      <c r="CL58" s="97">
        <f t="shared" si="93"/>
        <v>1.2999999999999998E-2</v>
      </c>
      <c r="CM58" s="97">
        <f t="shared" si="93"/>
        <v>1.2999999999999998E-2</v>
      </c>
      <c r="CN58" s="97">
        <f t="shared" si="93"/>
        <v>2.3000000000000007E-2</v>
      </c>
      <c r="CO58" s="97">
        <f t="shared" si="93"/>
        <v>1.4999999999999999E-2</v>
      </c>
      <c r="CP58" s="97">
        <f t="shared" si="93"/>
        <v>1.4999999999999999E-2</v>
      </c>
      <c r="CQ58" s="97">
        <f t="shared" si="93"/>
        <v>2.1000000000000005E-2</v>
      </c>
      <c r="CR58" s="97">
        <f t="shared" si="93"/>
        <v>1.3999999999999999E-2</v>
      </c>
      <c r="CS58" s="97">
        <f t="shared" si="93"/>
        <v>1.3999999999999999E-2</v>
      </c>
      <c r="CT58" s="97">
        <f t="shared" si="93"/>
        <v>1.3999999999999999E-2</v>
      </c>
      <c r="CU58" s="97">
        <f t="shared" si="93"/>
        <v>7.0000000000000027E-3</v>
      </c>
      <c r="CV58" s="97">
        <f t="shared" si="93"/>
        <v>7.0000000000000027E-3</v>
      </c>
      <c r="CW58" s="97">
        <f t="shared" si="93"/>
        <v>5.000000000000001E-3</v>
      </c>
      <c r="CX58" s="97">
        <f t="shared" si="93"/>
        <v>5.000000000000001E-3</v>
      </c>
      <c r="CY58" s="97">
        <f t="shared" si="93"/>
        <v>5.000000000000001E-3</v>
      </c>
      <c r="CZ58" s="97">
        <f t="shared" si="93"/>
        <v>2.1000000000000005E-2</v>
      </c>
      <c r="DA58" s="97">
        <f t="shared" si="93"/>
        <v>1.0000000000000002E-2</v>
      </c>
      <c r="DC58" s="94" t="s">
        <v>2247</v>
      </c>
      <c r="DD58" s="97">
        <f>CE58/BD17</f>
        <v>0.1735537190082645</v>
      </c>
      <c r="DE58" s="97">
        <f t="shared" ref="DE58:DZ58" si="94">CF58/BE17</f>
        <v>0.1735537190082645</v>
      </c>
      <c r="DF58" s="97">
        <f t="shared" si="94"/>
        <v>0.1735537190082645</v>
      </c>
      <c r="DG58" s="97">
        <f t="shared" si="94"/>
        <v>0.19230769230769232</v>
      </c>
      <c r="DH58" s="97">
        <f t="shared" si="94"/>
        <v>0.18867924528301891</v>
      </c>
      <c r="DI58" s="97">
        <f t="shared" si="94"/>
        <v>0.18867924528301891</v>
      </c>
      <c r="DJ58" s="97">
        <f t="shared" si="94"/>
        <v>0.20930232558139536</v>
      </c>
      <c r="DK58" s="97">
        <f t="shared" si="94"/>
        <v>0.17808219178082191</v>
      </c>
      <c r="DL58" s="97">
        <f t="shared" si="94"/>
        <v>0.17808219178082191</v>
      </c>
      <c r="DM58" s="97">
        <f t="shared" si="94"/>
        <v>0.23232323232323238</v>
      </c>
      <c r="DN58" s="97">
        <f t="shared" si="94"/>
        <v>0.16853932584269662</v>
      </c>
      <c r="DO58" s="97">
        <f t="shared" si="94"/>
        <v>0.16853932584269662</v>
      </c>
      <c r="DP58" s="97">
        <f t="shared" si="94"/>
        <v>0.20588235294117652</v>
      </c>
      <c r="DQ58" s="97">
        <f t="shared" si="94"/>
        <v>0.18918918918918917</v>
      </c>
      <c r="DR58" s="97">
        <f t="shared" si="94"/>
        <v>0.18918918918918917</v>
      </c>
      <c r="DS58" s="97">
        <f t="shared" si="94"/>
        <v>0.18918918918918917</v>
      </c>
      <c r="DT58" s="97">
        <f t="shared" si="94"/>
        <v>0.1944444444444445</v>
      </c>
      <c r="DU58" s="97">
        <f t="shared" si="94"/>
        <v>0.1944444444444445</v>
      </c>
      <c r="DV58" s="97">
        <f t="shared" si="94"/>
        <v>0.20833333333333337</v>
      </c>
      <c r="DW58" s="97">
        <f t="shared" si="94"/>
        <v>0.20833333333333337</v>
      </c>
      <c r="DX58" s="97">
        <f t="shared" si="94"/>
        <v>0.20833333333333337</v>
      </c>
      <c r="DY58" s="97">
        <f t="shared" si="94"/>
        <v>0.1735537190082645</v>
      </c>
      <c r="DZ58" s="97">
        <f t="shared" si="94"/>
        <v>0.18867924528301891</v>
      </c>
    </row>
    <row r="59" spans="80:130">
      <c r="CB59" s="94">
        <v>13</v>
      </c>
      <c r="CC59" s="94">
        <v>1</v>
      </c>
      <c r="CD59" s="94" t="str">
        <f t="shared" si="61"/>
        <v>処遇加算Ⅲ特定加算Ⅰベア加算から新加算Ⅰ</v>
      </c>
      <c r="CE59" s="97">
        <f t="shared" ref="CE59:CN62" si="95">BD3-AD$15</f>
        <v>0.10300000000000001</v>
      </c>
      <c r="CF59" s="97">
        <f t="shared" si="95"/>
        <v>0.10300000000000001</v>
      </c>
      <c r="CG59" s="97">
        <f t="shared" si="95"/>
        <v>0.10300000000000001</v>
      </c>
      <c r="CH59" s="97">
        <f t="shared" si="95"/>
        <v>4.4999999999999998E-2</v>
      </c>
      <c r="CI59" s="97">
        <f t="shared" si="95"/>
        <v>4.5999999999999985E-2</v>
      </c>
      <c r="CJ59" s="97">
        <f t="shared" si="95"/>
        <v>4.5999999999999985E-2</v>
      </c>
      <c r="CK59" s="97">
        <f t="shared" si="95"/>
        <v>3.6999999999999991E-2</v>
      </c>
      <c r="CL59" s="97">
        <f t="shared" si="95"/>
        <v>6.2E-2</v>
      </c>
      <c r="CM59" s="97">
        <f t="shared" si="95"/>
        <v>6.2E-2</v>
      </c>
      <c r="CN59" s="97">
        <f t="shared" si="95"/>
        <v>8.4999999999999992E-2</v>
      </c>
      <c r="CO59" s="97">
        <f t="shared" ref="CO59:CX62" si="96">BN3-AN$15</f>
        <v>7.6000000000000012E-2</v>
      </c>
      <c r="CP59" s="97">
        <f t="shared" si="96"/>
        <v>7.6000000000000012E-2</v>
      </c>
      <c r="CQ59" s="97">
        <f t="shared" si="96"/>
        <v>8.6999999999999994E-2</v>
      </c>
      <c r="CR59" s="97">
        <f t="shared" si="96"/>
        <v>6.4000000000000015E-2</v>
      </c>
      <c r="CS59" s="97">
        <f t="shared" si="96"/>
        <v>6.4000000000000015E-2</v>
      </c>
      <c r="CT59" s="97">
        <f t="shared" si="96"/>
        <v>6.4000000000000015E-2</v>
      </c>
      <c r="CU59" s="97">
        <f t="shared" si="96"/>
        <v>3.0000000000000006E-2</v>
      </c>
      <c r="CV59" s="97">
        <f t="shared" si="96"/>
        <v>3.0000000000000006E-2</v>
      </c>
      <c r="CW59" s="97">
        <f t="shared" si="96"/>
        <v>2.0999999999999987E-2</v>
      </c>
      <c r="CX59" s="97">
        <f t="shared" si="96"/>
        <v>2.0999999999999987E-2</v>
      </c>
      <c r="CY59" s="97">
        <f t="shared" ref="CY59:DA62" si="97">BX3-AX$15</f>
        <v>2.0999999999999987E-2</v>
      </c>
      <c r="CZ59" s="97">
        <f t="shared" si="97"/>
        <v>0.10300000000000001</v>
      </c>
      <c r="DA59" s="97">
        <f t="shared" si="97"/>
        <v>4.5999999999999985E-2</v>
      </c>
      <c r="DC59" s="94" t="s">
        <v>2248</v>
      </c>
      <c r="DD59" s="97">
        <f>CE59/BD3</f>
        <v>0.42040816326530617</v>
      </c>
      <c r="DE59" s="97">
        <f t="shared" ref="DE59:DZ62" si="98">CF59/BE3</f>
        <v>0.42040816326530617</v>
      </c>
      <c r="DF59" s="97">
        <f t="shared" si="98"/>
        <v>0.42040816326530617</v>
      </c>
      <c r="DG59" s="97">
        <f t="shared" si="98"/>
        <v>0.45</v>
      </c>
      <c r="DH59" s="97">
        <f t="shared" si="98"/>
        <v>0.49999999999999994</v>
      </c>
      <c r="DI59" s="97">
        <f t="shared" si="98"/>
        <v>0.49999999999999994</v>
      </c>
      <c r="DJ59" s="97">
        <f t="shared" si="98"/>
        <v>0.43023255813953482</v>
      </c>
      <c r="DK59" s="97">
        <f t="shared" si="98"/>
        <v>0.484375</v>
      </c>
      <c r="DL59" s="97">
        <f t="shared" si="98"/>
        <v>0.484375</v>
      </c>
      <c r="DM59" s="97">
        <f t="shared" si="98"/>
        <v>0.46961325966850825</v>
      </c>
      <c r="DN59" s="97">
        <f t="shared" si="98"/>
        <v>0.51006711409395977</v>
      </c>
      <c r="DO59" s="97">
        <f t="shared" si="98"/>
        <v>0.51006711409395977</v>
      </c>
      <c r="DP59" s="97">
        <f t="shared" si="98"/>
        <v>0.46774193548387094</v>
      </c>
      <c r="DQ59" s="97">
        <f t="shared" si="98"/>
        <v>0.45714285714285718</v>
      </c>
      <c r="DR59" s="97">
        <f t="shared" si="98"/>
        <v>0.45714285714285718</v>
      </c>
      <c r="DS59" s="97">
        <f t="shared" si="98"/>
        <v>0.45714285714285718</v>
      </c>
      <c r="DT59" s="97">
        <f t="shared" si="98"/>
        <v>0.4</v>
      </c>
      <c r="DU59" s="97">
        <f t="shared" si="98"/>
        <v>0.4</v>
      </c>
      <c r="DV59" s="97">
        <f t="shared" si="98"/>
        <v>0.41176470588235276</v>
      </c>
      <c r="DW59" s="97">
        <f t="shared" si="98"/>
        <v>0.41176470588235276</v>
      </c>
      <c r="DX59" s="97">
        <f t="shared" si="98"/>
        <v>0.41176470588235276</v>
      </c>
      <c r="DY59" s="97">
        <f t="shared" si="98"/>
        <v>0.42040816326530617</v>
      </c>
      <c r="DZ59" s="97">
        <f t="shared" si="98"/>
        <v>0.49999999999999994</v>
      </c>
    </row>
    <row r="60" spans="80:130">
      <c r="CB60" s="94">
        <v>13</v>
      </c>
      <c r="CC60" s="94">
        <v>2</v>
      </c>
      <c r="CD60" s="94" t="str">
        <f t="shared" si="61"/>
        <v>処遇加算Ⅲ特定加算Ⅰベア加算から新加算Ⅱ</v>
      </c>
      <c r="CE60" s="97">
        <f t="shared" si="95"/>
        <v>8.2000000000000017E-2</v>
      </c>
      <c r="CF60" s="97">
        <f t="shared" si="95"/>
        <v>8.2000000000000017E-2</v>
      </c>
      <c r="CG60" s="97">
        <f t="shared" si="95"/>
        <v>8.2000000000000017E-2</v>
      </c>
      <c r="CH60" s="97">
        <f t="shared" si="95"/>
        <v>3.9000000000000007E-2</v>
      </c>
      <c r="CI60" s="97">
        <f t="shared" si="95"/>
        <v>4.3999999999999984E-2</v>
      </c>
      <c r="CJ60" s="97">
        <f t="shared" si="95"/>
        <v>4.3999999999999984E-2</v>
      </c>
      <c r="CK60" s="97">
        <f t="shared" si="95"/>
        <v>3.3999999999999989E-2</v>
      </c>
      <c r="CL60" s="97">
        <f t="shared" si="95"/>
        <v>5.5999999999999994E-2</v>
      </c>
      <c r="CM60" s="97">
        <f t="shared" si="95"/>
        <v>5.5999999999999994E-2</v>
      </c>
      <c r="CN60" s="97">
        <f t="shared" si="95"/>
        <v>7.7999999999999986E-2</v>
      </c>
      <c r="CO60" s="97">
        <f t="shared" si="96"/>
        <v>7.3000000000000009E-2</v>
      </c>
      <c r="CP60" s="97">
        <f t="shared" si="96"/>
        <v>7.3000000000000009E-2</v>
      </c>
      <c r="CQ60" s="97">
        <f t="shared" si="96"/>
        <v>7.8999999999999987E-2</v>
      </c>
      <c r="CR60" s="97">
        <f t="shared" si="96"/>
        <v>6.0000000000000012E-2</v>
      </c>
      <c r="CS60" s="97">
        <f t="shared" si="96"/>
        <v>6.0000000000000012E-2</v>
      </c>
      <c r="CT60" s="97">
        <f t="shared" si="96"/>
        <v>6.0000000000000012E-2</v>
      </c>
      <c r="CU60" s="97">
        <f t="shared" si="96"/>
        <v>2.6000000000000002E-2</v>
      </c>
      <c r="CV60" s="97">
        <f t="shared" si="96"/>
        <v>2.6000000000000002E-2</v>
      </c>
      <c r="CW60" s="97">
        <f t="shared" si="96"/>
        <v>1.6999999999999991E-2</v>
      </c>
      <c r="CX60" s="97">
        <f t="shared" si="96"/>
        <v>1.6999999999999991E-2</v>
      </c>
      <c r="CY60" s="97">
        <f t="shared" si="97"/>
        <v>1.6999999999999991E-2</v>
      </c>
      <c r="CZ60" s="97">
        <f t="shared" si="97"/>
        <v>8.2000000000000017E-2</v>
      </c>
      <c r="DA60" s="97">
        <f t="shared" si="97"/>
        <v>4.3999999999999984E-2</v>
      </c>
      <c r="DC60" s="94" t="s">
        <v>2249</v>
      </c>
      <c r="DD60" s="97">
        <f t="shared" ref="DD60:DD62" si="99">CE60/BD4</f>
        <v>0.36607142857142866</v>
      </c>
      <c r="DE60" s="97">
        <f t="shared" si="98"/>
        <v>0.36607142857142866</v>
      </c>
      <c r="DF60" s="97">
        <f t="shared" si="98"/>
        <v>0.36607142857142866</v>
      </c>
      <c r="DG60" s="97">
        <f t="shared" si="98"/>
        <v>0.41489361702127669</v>
      </c>
      <c r="DH60" s="97">
        <f t="shared" si="98"/>
        <v>0.48888888888888882</v>
      </c>
      <c r="DI60" s="97">
        <f t="shared" si="98"/>
        <v>0.48888888888888882</v>
      </c>
      <c r="DJ60" s="97">
        <f t="shared" si="98"/>
        <v>0.4096385542168674</v>
      </c>
      <c r="DK60" s="97">
        <f t="shared" si="98"/>
        <v>0.45901639344262291</v>
      </c>
      <c r="DL60" s="97">
        <f t="shared" si="98"/>
        <v>0.45901639344262291</v>
      </c>
      <c r="DM60" s="97">
        <f t="shared" si="98"/>
        <v>0.44827586206896547</v>
      </c>
      <c r="DN60" s="97">
        <f t="shared" si="98"/>
        <v>0.5</v>
      </c>
      <c r="DO60" s="97">
        <f t="shared" si="98"/>
        <v>0.5</v>
      </c>
      <c r="DP60" s="97">
        <f t="shared" si="98"/>
        <v>0.4438202247191011</v>
      </c>
      <c r="DQ60" s="97">
        <f t="shared" si="98"/>
        <v>0.44117647058823534</v>
      </c>
      <c r="DR60" s="97">
        <f t="shared" si="98"/>
        <v>0.44117647058823534</v>
      </c>
      <c r="DS60" s="97">
        <f t="shared" si="98"/>
        <v>0.44117647058823534</v>
      </c>
      <c r="DT60" s="97">
        <f t="shared" si="98"/>
        <v>0.36619718309859156</v>
      </c>
      <c r="DU60" s="97">
        <f t="shared" si="98"/>
        <v>0.36619718309859156</v>
      </c>
      <c r="DV60" s="97">
        <f t="shared" si="98"/>
        <v>0.36170212765957432</v>
      </c>
      <c r="DW60" s="97">
        <f t="shared" si="98"/>
        <v>0.36170212765957432</v>
      </c>
      <c r="DX60" s="97">
        <f t="shared" si="98"/>
        <v>0.36170212765957432</v>
      </c>
      <c r="DY60" s="97">
        <f t="shared" si="98"/>
        <v>0.36607142857142866</v>
      </c>
      <c r="DZ60" s="97">
        <f t="shared" si="98"/>
        <v>0.48888888888888882</v>
      </c>
    </row>
    <row r="61" spans="80:130">
      <c r="CB61" s="94">
        <v>13</v>
      </c>
      <c r="CC61" s="94">
        <v>3</v>
      </c>
      <c r="CD61" s="94" t="str">
        <f t="shared" si="61"/>
        <v>処遇加算Ⅲ特定加算Ⅰベア加算から新加算Ⅲ</v>
      </c>
      <c r="CE61" s="97">
        <f t="shared" si="95"/>
        <v>4.0000000000000008E-2</v>
      </c>
      <c r="CF61" s="97">
        <f t="shared" si="95"/>
        <v>4.0000000000000008E-2</v>
      </c>
      <c r="CG61" s="97">
        <f t="shared" si="95"/>
        <v>4.0000000000000008E-2</v>
      </c>
      <c r="CH61" s="97">
        <f t="shared" si="95"/>
        <v>2.4000000000000007E-2</v>
      </c>
      <c r="CI61" s="97">
        <f t="shared" si="95"/>
        <v>3.3999999999999989E-2</v>
      </c>
      <c r="CJ61" s="97">
        <f t="shared" si="95"/>
        <v>3.3999999999999989E-2</v>
      </c>
      <c r="CK61" s="97">
        <f t="shared" si="95"/>
        <v>1.7000000000000001E-2</v>
      </c>
      <c r="CL61" s="97">
        <f t="shared" si="95"/>
        <v>4.3999999999999997E-2</v>
      </c>
      <c r="CM61" s="97">
        <f t="shared" si="95"/>
        <v>4.3999999999999997E-2</v>
      </c>
      <c r="CN61" s="97">
        <f t="shared" si="95"/>
        <v>5.3999999999999992E-2</v>
      </c>
      <c r="CO61" s="97">
        <f t="shared" si="96"/>
        <v>6.0999999999999999E-2</v>
      </c>
      <c r="CP61" s="97">
        <f t="shared" si="96"/>
        <v>6.0999999999999999E-2</v>
      </c>
      <c r="CQ61" s="97">
        <f t="shared" si="96"/>
        <v>5.5999999999999994E-2</v>
      </c>
      <c r="CR61" s="97">
        <f t="shared" si="96"/>
        <v>3.7000000000000005E-2</v>
      </c>
      <c r="CS61" s="97">
        <f t="shared" si="96"/>
        <v>3.7000000000000005E-2</v>
      </c>
      <c r="CT61" s="97">
        <f t="shared" si="96"/>
        <v>3.7000000000000005E-2</v>
      </c>
      <c r="CU61" s="97">
        <f t="shared" si="96"/>
        <v>8.9999999999999941E-3</v>
      </c>
      <c r="CV61" s="97">
        <f t="shared" si="96"/>
        <v>8.9999999999999941E-3</v>
      </c>
      <c r="CW61" s="97">
        <f t="shared" si="96"/>
        <v>5.9999999999999949E-3</v>
      </c>
      <c r="CX61" s="97">
        <f t="shared" si="96"/>
        <v>5.9999999999999949E-3</v>
      </c>
      <c r="CY61" s="97">
        <f t="shared" si="97"/>
        <v>5.9999999999999949E-3</v>
      </c>
      <c r="CZ61" s="97">
        <f t="shared" si="97"/>
        <v>4.0000000000000008E-2</v>
      </c>
      <c r="DA61" s="97">
        <f t="shared" si="97"/>
        <v>3.3999999999999989E-2</v>
      </c>
      <c r="DC61" s="94" t="s">
        <v>2250</v>
      </c>
      <c r="DD61" s="97">
        <f t="shared" si="99"/>
        <v>0.21978021978021983</v>
      </c>
      <c r="DE61" s="97">
        <f t="shared" si="98"/>
        <v>0.21978021978021983</v>
      </c>
      <c r="DF61" s="97">
        <f t="shared" si="98"/>
        <v>0.21978021978021983</v>
      </c>
      <c r="DG61" s="97">
        <f t="shared" si="98"/>
        <v>0.30379746835443044</v>
      </c>
      <c r="DH61" s="97">
        <f t="shared" si="98"/>
        <v>0.42499999999999993</v>
      </c>
      <c r="DI61" s="97">
        <f t="shared" si="98"/>
        <v>0.42499999999999993</v>
      </c>
      <c r="DJ61" s="97">
        <f t="shared" si="98"/>
        <v>0.25757575757575757</v>
      </c>
      <c r="DK61" s="97">
        <f t="shared" si="98"/>
        <v>0.39999999999999997</v>
      </c>
      <c r="DL61" s="97">
        <f t="shared" si="98"/>
        <v>0.39999999999999997</v>
      </c>
      <c r="DM61" s="97">
        <f t="shared" si="98"/>
        <v>0.36</v>
      </c>
      <c r="DN61" s="97">
        <f t="shared" si="98"/>
        <v>0.45522388059701491</v>
      </c>
      <c r="DO61" s="97">
        <f t="shared" si="98"/>
        <v>0.45522388059701491</v>
      </c>
      <c r="DP61" s="97">
        <f t="shared" si="98"/>
        <v>0.36129032258064514</v>
      </c>
      <c r="DQ61" s="97">
        <f t="shared" si="98"/>
        <v>0.32743362831858408</v>
      </c>
      <c r="DR61" s="97">
        <f t="shared" si="98"/>
        <v>0.32743362831858408</v>
      </c>
      <c r="DS61" s="97">
        <f t="shared" si="98"/>
        <v>0.32743362831858408</v>
      </c>
      <c r="DT61" s="97">
        <f t="shared" si="98"/>
        <v>0.16666666666666655</v>
      </c>
      <c r="DU61" s="97">
        <f t="shared" si="98"/>
        <v>0.16666666666666655</v>
      </c>
      <c r="DV61" s="97">
        <f t="shared" si="98"/>
        <v>0.16666666666666655</v>
      </c>
      <c r="DW61" s="97">
        <f t="shared" si="98"/>
        <v>0.16666666666666655</v>
      </c>
      <c r="DX61" s="97">
        <f t="shared" si="98"/>
        <v>0.16666666666666655</v>
      </c>
      <c r="DY61" s="97">
        <f t="shared" si="98"/>
        <v>0.21978021978021983</v>
      </c>
      <c r="DZ61" s="97">
        <f t="shared" si="98"/>
        <v>0.42499999999999993</v>
      </c>
    </row>
    <row r="62" spans="80:130">
      <c r="CB62" s="94">
        <v>13</v>
      </c>
      <c r="CC62" s="94">
        <v>4</v>
      </c>
      <c r="CD62" s="94" t="str">
        <f t="shared" si="61"/>
        <v>処遇加算Ⅲ特定加算Ⅰベア加算から新加算Ⅳ</v>
      </c>
      <c r="CE62" s="97">
        <f t="shared" si="95"/>
        <v>3.0000000000000027E-3</v>
      </c>
      <c r="CF62" s="97">
        <f t="shared" si="95"/>
        <v>3.0000000000000027E-3</v>
      </c>
      <c r="CG62" s="97">
        <f t="shared" si="95"/>
        <v>3.0000000000000027E-3</v>
      </c>
      <c r="CH62" s="97">
        <f t="shared" si="95"/>
        <v>8.0000000000000071E-3</v>
      </c>
      <c r="CI62" s="97">
        <f t="shared" si="95"/>
        <v>1.7999999999999988E-2</v>
      </c>
      <c r="CJ62" s="97">
        <f t="shared" si="95"/>
        <v>1.7999999999999988E-2</v>
      </c>
      <c r="CK62" s="97">
        <f t="shared" si="95"/>
        <v>4.0000000000000036E-3</v>
      </c>
      <c r="CL62" s="97">
        <f t="shared" si="95"/>
        <v>2.1999999999999992E-2</v>
      </c>
      <c r="CM62" s="97">
        <f t="shared" si="95"/>
        <v>2.1999999999999992E-2</v>
      </c>
      <c r="CN62" s="97">
        <f t="shared" si="95"/>
        <v>2.5999999999999995E-2</v>
      </c>
      <c r="CO62" s="97">
        <f t="shared" si="96"/>
        <v>3.2999999999999988E-2</v>
      </c>
      <c r="CP62" s="97">
        <f t="shared" si="96"/>
        <v>3.2999999999999988E-2</v>
      </c>
      <c r="CQ62" s="97">
        <f t="shared" si="96"/>
        <v>2.5999999999999995E-2</v>
      </c>
      <c r="CR62" s="97">
        <f t="shared" si="96"/>
        <v>1.3999999999999999E-2</v>
      </c>
      <c r="CS62" s="97">
        <f t="shared" si="96"/>
        <v>1.3999999999999999E-2</v>
      </c>
      <c r="CT62" s="97">
        <f t="shared" si="96"/>
        <v>1.3999999999999999E-2</v>
      </c>
      <c r="CU62" s="97">
        <f t="shared" si="96"/>
        <v>-1.0000000000000009E-3</v>
      </c>
      <c r="CV62" s="97">
        <f t="shared" si="96"/>
        <v>-1.0000000000000009E-3</v>
      </c>
      <c r="CW62" s="97">
        <f t="shared" si="96"/>
        <v>-1.0000000000000009E-3</v>
      </c>
      <c r="CX62" s="97">
        <f t="shared" si="96"/>
        <v>-1.0000000000000009E-3</v>
      </c>
      <c r="CY62" s="97">
        <f t="shared" si="97"/>
        <v>-1.0000000000000009E-3</v>
      </c>
      <c r="CZ62" s="97">
        <f t="shared" si="97"/>
        <v>3.0000000000000027E-3</v>
      </c>
      <c r="DA62" s="97">
        <f t="shared" si="97"/>
        <v>1.7999999999999988E-2</v>
      </c>
      <c r="DC62" s="94" t="s">
        <v>2251</v>
      </c>
      <c r="DD62" s="97">
        <f t="shared" si="99"/>
        <v>2.0689655172413814E-2</v>
      </c>
      <c r="DE62" s="97">
        <f t="shared" si="98"/>
        <v>2.0689655172413814E-2</v>
      </c>
      <c r="DF62" s="97">
        <f t="shared" si="98"/>
        <v>2.0689655172413814E-2</v>
      </c>
      <c r="DG62" s="97">
        <f t="shared" si="98"/>
        <v>0.12698412698412709</v>
      </c>
      <c r="DH62" s="97">
        <f t="shared" si="98"/>
        <v>0.28124999999999989</v>
      </c>
      <c r="DI62" s="97">
        <f t="shared" si="98"/>
        <v>0.28124999999999989</v>
      </c>
      <c r="DJ62" s="97">
        <f t="shared" si="98"/>
        <v>7.54716981132076E-2</v>
      </c>
      <c r="DK62" s="97">
        <f t="shared" si="98"/>
        <v>0.24999999999999992</v>
      </c>
      <c r="DL62" s="97">
        <f t="shared" si="98"/>
        <v>0.24999999999999992</v>
      </c>
      <c r="DM62" s="97">
        <f t="shared" si="98"/>
        <v>0.21311475409836061</v>
      </c>
      <c r="DN62" s="97">
        <f t="shared" si="98"/>
        <v>0.31132075471698101</v>
      </c>
      <c r="DO62" s="97">
        <f t="shared" si="98"/>
        <v>0.31132075471698101</v>
      </c>
      <c r="DP62" s="97">
        <f t="shared" si="98"/>
        <v>0.20799999999999996</v>
      </c>
      <c r="DQ62" s="97">
        <f t="shared" si="98"/>
        <v>0.15555555555555556</v>
      </c>
      <c r="DR62" s="97">
        <f t="shared" si="98"/>
        <v>0.15555555555555556</v>
      </c>
      <c r="DS62" s="97">
        <f t="shared" si="98"/>
        <v>0.15555555555555556</v>
      </c>
      <c r="DT62" s="97">
        <f t="shared" si="98"/>
        <v>-2.2727272727272745E-2</v>
      </c>
      <c r="DU62" s="97">
        <f t="shared" si="98"/>
        <v>-2.2727272727272745E-2</v>
      </c>
      <c r="DV62" s="97">
        <f t="shared" si="98"/>
        <v>-3.4482758620689682E-2</v>
      </c>
      <c r="DW62" s="97">
        <f t="shared" si="98"/>
        <v>-3.4482758620689682E-2</v>
      </c>
      <c r="DX62" s="97">
        <f t="shared" si="98"/>
        <v>-3.4482758620689682E-2</v>
      </c>
      <c r="DY62" s="97">
        <f t="shared" si="98"/>
        <v>2.0689655172413814E-2</v>
      </c>
      <c r="DZ62" s="97">
        <f t="shared" si="98"/>
        <v>0.28124999999999989</v>
      </c>
    </row>
    <row r="63" spans="80:130">
      <c r="CB63" s="94">
        <v>13</v>
      </c>
      <c r="CC63" s="94">
        <v>11</v>
      </c>
      <c r="CD63" s="94" t="str">
        <f t="shared" si="61"/>
        <v>処遇加算Ⅲ特定加算Ⅰベア加算から新加算Ⅴ（７）</v>
      </c>
      <c r="CE63" s="97">
        <f t="shared" ref="CE63:DA63" si="100">BD13-AD$15</f>
        <v>2.0999999999999991E-2</v>
      </c>
      <c r="CF63" s="97">
        <f t="shared" si="100"/>
        <v>2.0999999999999991E-2</v>
      </c>
      <c r="CG63" s="97">
        <f t="shared" si="100"/>
        <v>2.0999999999999991E-2</v>
      </c>
      <c r="CH63" s="97">
        <f t="shared" si="100"/>
        <v>9.999999999999995E-3</v>
      </c>
      <c r="CI63" s="97">
        <f t="shared" si="100"/>
        <v>1.0000000000000002E-2</v>
      </c>
      <c r="CJ63" s="97">
        <f t="shared" si="100"/>
        <v>1.0000000000000002E-2</v>
      </c>
      <c r="CK63" s="97">
        <f t="shared" si="100"/>
        <v>9.0000000000000011E-3</v>
      </c>
      <c r="CL63" s="97">
        <f t="shared" si="100"/>
        <v>1.2999999999999998E-2</v>
      </c>
      <c r="CM63" s="97">
        <f t="shared" si="100"/>
        <v>1.2999999999999998E-2</v>
      </c>
      <c r="CN63" s="97">
        <f t="shared" si="100"/>
        <v>2.2999999999999993E-2</v>
      </c>
      <c r="CO63" s="97">
        <f t="shared" si="100"/>
        <v>1.4999999999999999E-2</v>
      </c>
      <c r="CP63" s="97">
        <f t="shared" si="100"/>
        <v>1.4999999999999999E-2</v>
      </c>
      <c r="CQ63" s="97">
        <f t="shared" si="100"/>
        <v>2.1000000000000005E-2</v>
      </c>
      <c r="CR63" s="97">
        <f t="shared" si="100"/>
        <v>1.3999999999999999E-2</v>
      </c>
      <c r="CS63" s="97">
        <f t="shared" si="100"/>
        <v>1.3999999999999999E-2</v>
      </c>
      <c r="CT63" s="97">
        <f t="shared" si="100"/>
        <v>1.3999999999999999E-2</v>
      </c>
      <c r="CU63" s="97">
        <f t="shared" si="100"/>
        <v>6.9999999999999993E-3</v>
      </c>
      <c r="CV63" s="97">
        <f t="shared" si="100"/>
        <v>6.9999999999999993E-3</v>
      </c>
      <c r="CW63" s="97">
        <f t="shared" si="100"/>
        <v>5.000000000000001E-3</v>
      </c>
      <c r="CX63" s="97">
        <f t="shared" si="100"/>
        <v>5.000000000000001E-3</v>
      </c>
      <c r="CY63" s="97">
        <f t="shared" si="100"/>
        <v>5.000000000000001E-3</v>
      </c>
      <c r="CZ63" s="97">
        <f t="shared" si="100"/>
        <v>2.0999999999999991E-2</v>
      </c>
      <c r="DA63" s="97">
        <f t="shared" si="100"/>
        <v>1.0000000000000002E-2</v>
      </c>
      <c r="DC63" s="94" t="s">
        <v>2252</v>
      </c>
      <c r="DD63" s="97">
        <f>CE63/BD13</f>
        <v>0.12883435582822081</v>
      </c>
      <c r="DE63" s="97">
        <f t="shared" ref="DE63:DZ63" si="101">CF63/BE13</f>
        <v>0.12883435582822081</v>
      </c>
      <c r="DF63" s="97">
        <f t="shared" si="101"/>
        <v>0.12883435582822081</v>
      </c>
      <c r="DG63" s="97">
        <f t="shared" si="101"/>
        <v>0.1538461538461538</v>
      </c>
      <c r="DH63" s="97">
        <f t="shared" si="101"/>
        <v>0.1785714285714286</v>
      </c>
      <c r="DI63" s="97">
        <f t="shared" si="101"/>
        <v>0.1785714285714286</v>
      </c>
      <c r="DJ63" s="97">
        <f t="shared" si="101"/>
        <v>0.15517241379310345</v>
      </c>
      <c r="DK63" s="97">
        <f t="shared" si="101"/>
        <v>0.16455696202531642</v>
      </c>
      <c r="DL63" s="97">
        <f t="shared" si="101"/>
        <v>0.16455696202531642</v>
      </c>
      <c r="DM63" s="97">
        <f t="shared" si="101"/>
        <v>0.1932773109243697</v>
      </c>
      <c r="DN63" s="97">
        <f t="shared" si="101"/>
        <v>0.17045454545454544</v>
      </c>
      <c r="DO63" s="97">
        <f t="shared" si="101"/>
        <v>0.17045454545454544</v>
      </c>
      <c r="DP63" s="97">
        <f t="shared" si="101"/>
        <v>0.17500000000000002</v>
      </c>
      <c r="DQ63" s="97">
        <f t="shared" si="101"/>
        <v>0.15555555555555556</v>
      </c>
      <c r="DR63" s="97">
        <f t="shared" si="101"/>
        <v>0.15555555555555556</v>
      </c>
      <c r="DS63" s="97">
        <f t="shared" si="101"/>
        <v>0.15555555555555556</v>
      </c>
      <c r="DT63" s="97">
        <f t="shared" si="101"/>
        <v>0.13461538461538458</v>
      </c>
      <c r="DU63" s="97">
        <f t="shared" si="101"/>
        <v>0.13461538461538458</v>
      </c>
      <c r="DV63" s="97">
        <f t="shared" si="101"/>
        <v>0.14285714285714288</v>
      </c>
      <c r="DW63" s="97">
        <f t="shared" si="101"/>
        <v>0.14285714285714288</v>
      </c>
      <c r="DX63" s="97">
        <f t="shared" si="101"/>
        <v>0.14285714285714288</v>
      </c>
      <c r="DY63" s="97">
        <f t="shared" si="101"/>
        <v>0.12883435582822081</v>
      </c>
      <c r="DZ63" s="97">
        <f t="shared" si="101"/>
        <v>0.1785714285714286</v>
      </c>
    </row>
    <row r="64" spans="80:130">
      <c r="CB64" s="94">
        <v>14</v>
      </c>
      <c r="CC64" s="94">
        <v>1</v>
      </c>
      <c r="CD64" s="94" t="str">
        <f t="shared" si="61"/>
        <v>処遇加算Ⅲ特定加算Ⅰベア加算なしから新加算Ⅰ</v>
      </c>
      <c r="CE64" s="97">
        <f t="shared" ref="CE64:CN67" si="102">BD3-AD$16</f>
        <v>0.127</v>
      </c>
      <c r="CF64" s="97">
        <f t="shared" si="102"/>
        <v>0.127</v>
      </c>
      <c r="CG64" s="97">
        <f t="shared" si="102"/>
        <v>0.127</v>
      </c>
      <c r="CH64" s="97">
        <f t="shared" si="102"/>
        <v>5.5999999999999994E-2</v>
      </c>
      <c r="CI64" s="97">
        <f t="shared" si="102"/>
        <v>5.6999999999999981E-2</v>
      </c>
      <c r="CJ64" s="97">
        <f t="shared" si="102"/>
        <v>5.6999999999999981E-2</v>
      </c>
      <c r="CK64" s="97">
        <f t="shared" si="102"/>
        <v>4.6999999999999993E-2</v>
      </c>
      <c r="CL64" s="97">
        <f t="shared" si="102"/>
        <v>7.6999999999999999E-2</v>
      </c>
      <c r="CM64" s="97">
        <f t="shared" si="102"/>
        <v>7.6999999999999999E-2</v>
      </c>
      <c r="CN64" s="97">
        <f t="shared" si="102"/>
        <v>0.10799999999999998</v>
      </c>
      <c r="CO64" s="97">
        <f t="shared" ref="CO64:CX67" si="103">BN3-AN$16</f>
        <v>9.3000000000000027E-2</v>
      </c>
      <c r="CP64" s="97">
        <f t="shared" si="103"/>
        <v>9.3000000000000027E-2</v>
      </c>
      <c r="CQ64" s="97">
        <f t="shared" si="103"/>
        <v>0.11</v>
      </c>
      <c r="CR64" s="97">
        <f t="shared" si="103"/>
        <v>8.0000000000000016E-2</v>
      </c>
      <c r="CS64" s="97">
        <f t="shared" si="103"/>
        <v>8.0000000000000016E-2</v>
      </c>
      <c r="CT64" s="97">
        <f t="shared" si="103"/>
        <v>8.0000000000000016E-2</v>
      </c>
      <c r="CU64" s="97">
        <f t="shared" si="103"/>
        <v>3.8000000000000006E-2</v>
      </c>
      <c r="CV64" s="97">
        <f t="shared" si="103"/>
        <v>3.8000000000000006E-2</v>
      </c>
      <c r="CW64" s="97">
        <f t="shared" si="103"/>
        <v>2.5999999999999988E-2</v>
      </c>
      <c r="CX64" s="97">
        <f t="shared" si="103"/>
        <v>2.5999999999999988E-2</v>
      </c>
      <c r="CY64" s="97">
        <f t="shared" ref="CY64:DA67" si="104">BX3-AX$16</f>
        <v>2.5999999999999988E-2</v>
      </c>
      <c r="CZ64" s="97">
        <f t="shared" si="104"/>
        <v>0.127</v>
      </c>
      <c r="DA64" s="97">
        <f t="shared" si="104"/>
        <v>5.6999999999999981E-2</v>
      </c>
      <c r="DC64" s="94" t="s">
        <v>2253</v>
      </c>
      <c r="DD64" s="97">
        <f>CE64/BD3</f>
        <v>0.51836734693877551</v>
      </c>
      <c r="DE64" s="97">
        <f t="shared" ref="DE64:DZ67" si="105">CF64/BE3</f>
        <v>0.51836734693877551</v>
      </c>
      <c r="DF64" s="97">
        <f t="shared" si="105"/>
        <v>0.51836734693877551</v>
      </c>
      <c r="DG64" s="97">
        <f t="shared" si="105"/>
        <v>0.55999999999999994</v>
      </c>
      <c r="DH64" s="97">
        <f t="shared" si="105"/>
        <v>0.61956521739130421</v>
      </c>
      <c r="DI64" s="97">
        <f t="shared" si="105"/>
        <v>0.61956521739130421</v>
      </c>
      <c r="DJ64" s="97">
        <f t="shared" si="105"/>
        <v>0.54651162790697672</v>
      </c>
      <c r="DK64" s="97">
        <f t="shared" si="105"/>
        <v>0.6015625</v>
      </c>
      <c r="DL64" s="97">
        <f t="shared" si="105"/>
        <v>0.6015625</v>
      </c>
      <c r="DM64" s="97">
        <f t="shared" si="105"/>
        <v>0.5966850828729281</v>
      </c>
      <c r="DN64" s="97">
        <f t="shared" si="105"/>
        <v>0.62416107382550345</v>
      </c>
      <c r="DO64" s="97">
        <f t="shared" si="105"/>
        <v>0.62416107382550345</v>
      </c>
      <c r="DP64" s="97">
        <f t="shared" si="105"/>
        <v>0.59139784946236562</v>
      </c>
      <c r="DQ64" s="97">
        <f t="shared" si="105"/>
        <v>0.57142857142857151</v>
      </c>
      <c r="DR64" s="97">
        <f t="shared" si="105"/>
        <v>0.57142857142857151</v>
      </c>
      <c r="DS64" s="97">
        <f t="shared" si="105"/>
        <v>0.57142857142857151</v>
      </c>
      <c r="DT64" s="97">
        <f t="shared" si="105"/>
        <v>0.50666666666666671</v>
      </c>
      <c r="DU64" s="97">
        <f t="shared" si="105"/>
        <v>0.50666666666666671</v>
      </c>
      <c r="DV64" s="97">
        <f t="shared" si="105"/>
        <v>0.50980392156862731</v>
      </c>
      <c r="DW64" s="97">
        <f t="shared" si="105"/>
        <v>0.50980392156862731</v>
      </c>
      <c r="DX64" s="97">
        <f t="shared" si="105"/>
        <v>0.50980392156862731</v>
      </c>
      <c r="DY64" s="97">
        <f t="shared" si="105"/>
        <v>0.51836734693877551</v>
      </c>
      <c r="DZ64" s="97">
        <f t="shared" si="105"/>
        <v>0.61956521739130421</v>
      </c>
    </row>
    <row r="65" spans="80:130">
      <c r="CB65" s="94">
        <v>14</v>
      </c>
      <c r="CC65" s="94">
        <v>2</v>
      </c>
      <c r="CD65" s="94" t="str">
        <f t="shared" si="61"/>
        <v>処遇加算Ⅲ特定加算Ⅰベア加算なしから新加算Ⅱ</v>
      </c>
      <c r="CE65" s="97">
        <f t="shared" si="102"/>
        <v>0.10600000000000001</v>
      </c>
      <c r="CF65" s="97">
        <f t="shared" si="102"/>
        <v>0.10600000000000001</v>
      </c>
      <c r="CG65" s="97">
        <f t="shared" si="102"/>
        <v>0.10600000000000001</v>
      </c>
      <c r="CH65" s="97">
        <f t="shared" si="102"/>
        <v>0.05</v>
      </c>
      <c r="CI65" s="97">
        <f t="shared" si="102"/>
        <v>5.4999999999999979E-2</v>
      </c>
      <c r="CJ65" s="97">
        <f t="shared" si="102"/>
        <v>5.4999999999999979E-2</v>
      </c>
      <c r="CK65" s="97">
        <f t="shared" si="102"/>
        <v>4.3999999999999991E-2</v>
      </c>
      <c r="CL65" s="97">
        <f t="shared" si="102"/>
        <v>7.0999999999999994E-2</v>
      </c>
      <c r="CM65" s="97">
        <f t="shared" si="102"/>
        <v>7.0999999999999994E-2</v>
      </c>
      <c r="CN65" s="97">
        <f t="shared" si="102"/>
        <v>0.10099999999999998</v>
      </c>
      <c r="CO65" s="97">
        <f t="shared" si="103"/>
        <v>9.0000000000000024E-2</v>
      </c>
      <c r="CP65" s="97">
        <f t="shared" si="103"/>
        <v>9.0000000000000024E-2</v>
      </c>
      <c r="CQ65" s="97">
        <f t="shared" si="103"/>
        <v>0.10199999999999999</v>
      </c>
      <c r="CR65" s="97">
        <f t="shared" si="103"/>
        <v>7.6000000000000012E-2</v>
      </c>
      <c r="CS65" s="97">
        <f t="shared" si="103"/>
        <v>7.6000000000000012E-2</v>
      </c>
      <c r="CT65" s="97">
        <f t="shared" si="103"/>
        <v>7.6000000000000012E-2</v>
      </c>
      <c r="CU65" s="97">
        <f t="shared" si="103"/>
        <v>3.4000000000000002E-2</v>
      </c>
      <c r="CV65" s="97">
        <f t="shared" si="103"/>
        <v>3.4000000000000002E-2</v>
      </c>
      <c r="CW65" s="97">
        <f t="shared" si="103"/>
        <v>2.1999999999999992E-2</v>
      </c>
      <c r="CX65" s="97">
        <f t="shared" si="103"/>
        <v>2.1999999999999992E-2</v>
      </c>
      <c r="CY65" s="97">
        <f t="shared" si="104"/>
        <v>2.1999999999999992E-2</v>
      </c>
      <c r="CZ65" s="97">
        <f t="shared" si="104"/>
        <v>0.10600000000000001</v>
      </c>
      <c r="DA65" s="97">
        <f t="shared" si="104"/>
        <v>5.4999999999999979E-2</v>
      </c>
      <c r="DC65" s="94" t="s">
        <v>2254</v>
      </c>
      <c r="DD65" s="97">
        <f t="shared" ref="DD65:DD67" si="106">CE65/BD4</f>
        <v>0.47321428571428575</v>
      </c>
      <c r="DE65" s="97">
        <f t="shared" si="105"/>
        <v>0.47321428571428575</v>
      </c>
      <c r="DF65" s="97">
        <f t="shared" si="105"/>
        <v>0.47321428571428575</v>
      </c>
      <c r="DG65" s="97">
        <f t="shared" si="105"/>
        <v>0.53191489361702127</v>
      </c>
      <c r="DH65" s="97">
        <f t="shared" si="105"/>
        <v>0.61111111111111105</v>
      </c>
      <c r="DI65" s="97">
        <f t="shared" si="105"/>
        <v>0.61111111111111105</v>
      </c>
      <c r="DJ65" s="97">
        <f t="shared" si="105"/>
        <v>0.53012048192771077</v>
      </c>
      <c r="DK65" s="97">
        <f t="shared" si="105"/>
        <v>0.58196721311475408</v>
      </c>
      <c r="DL65" s="97">
        <f t="shared" si="105"/>
        <v>0.58196721311475408</v>
      </c>
      <c r="DM65" s="97">
        <f t="shared" si="105"/>
        <v>0.58045977011494243</v>
      </c>
      <c r="DN65" s="97">
        <f t="shared" si="105"/>
        <v>0.61643835616438369</v>
      </c>
      <c r="DO65" s="97">
        <f t="shared" si="105"/>
        <v>0.61643835616438369</v>
      </c>
      <c r="DP65" s="97">
        <f t="shared" si="105"/>
        <v>0.5730337078651685</v>
      </c>
      <c r="DQ65" s="97">
        <f t="shared" si="105"/>
        <v>0.55882352941176472</v>
      </c>
      <c r="DR65" s="97">
        <f t="shared" si="105"/>
        <v>0.55882352941176472</v>
      </c>
      <c r="DS65" s="97">
        <f t="shared" si="105"/>
        <v>0.55882352941176472</v>
      </c>
      <c r="DT65" s="97">
        <f t="shared" si="105"/>
        <v>0.47887323943661969</v>
      </c>
      <c r="DU65" s="97">
        <f t="shared" si="105"/>
        <v>0.47887323943661969</v>
      </c>
      <c r="DV65" s="97">
        <f t="shared" si="105"/>
        <v>0.46808510638297862</v>
      </c>
      <c r="DW65" s="97">
        <f t="shared" si="105"/>
        <v>0.46808510638297862</v>
      </c>
      <c r="DX65" s="97">
        <f t="shared" si="105"/>
        <v>0.46808510638297862</v>
      </c>
      <c r="DY65" s="97">
        <f t="shared" si="105"/>
        <v>0.47321428571428575</v>
      </c>
      <c r="DZ65" s="97">
        <f t="shared" si="105"/>
        <v>0.61111111111111105</v>
      </c>
    </row>
    <row r="66" spans="80:130">
      <c r="CB66" s="94">
        <v>14</v>
      </c>
      <c r="CC66" s="94">
        <v>3</v>
      </c>
      <c r="CD66" s="94" t="str">
        <f t="shared" si="61"/>
        <v>処遇加算Ⅲ特定加算Ⅰベア加算なしから新加算Ⅲ</v>
      </c>
      <c r="CE66" s="97">
        <f t="shared" si="102"/>
        <v>6.4000000000000001E-2</v>
      </c>
      <c r="CF66" s="97">
        <f t="shared" si="102"/>
        <v>6.4000000000000001E-2</v>
      </c>
      <c r="CG66" s="97">
        <f t="shared" si="102"/>
        <v>6.4000000000000001E-2</v>
      </c>
      <c r="CH66" s="97">
        <f t="shared" si="102"/>
        <v>3.5000000000000003E-2</v>
      </c>
      <c r="CI66" s="97">
        <f t="shared" si="102"/>
        <v>4.4999999999999984E-2</v>
      </c>
      <c r="CJ66" s="97">
        <f t="shared" si="102"/>
        <v>4.4999999999999984E-2</v>
      </c>
      <c r="CK66" s="97">
        <f t="shared" si="102"/>
        <v>2.7000000000000003E-2</v>
      </c>
      <c r="CL66" s="97">
        <f t="shared" si="102"/>
        <v>5.8999999999999997E-2</v>
      </c>
      <c r="CM66" s="97">
        <f t="shared" si="102"/>
        <v>5.8999999999999997E-2</v>
      </c>
      <c r="CN66" s="97">
        <f t="shared" si="102"/>
        <v>7.6999999999999985E-2</v>
      </c>
      <c r="CO66" s="97">
        <f t="shared" si="103"/>
        <v>7.8000000000000014E-2</v>
      </c>
      <c r="CP66" s="97">
        <f t="shared" si="103"/>
        <v>7.8000000000000014E-2</v>
      </c>
      <c r="CQ66" s="97">
        <f t="shared" si="103"/>
        <v>7.9000000000000001E-2</v>
      </c>
      <c r="CR66" s="97">
        <f t="shared" si="103"/>
        <v>5.3000000000000005E-2</v>
      </c>
      <c r="CS66" s="97">
        <f t="shared" si="103"/>
        <v>5.3000000000000005E-2</v>
      </c>
      <c r="CT66" s="97">
        <f t="shared" si="103"/>
        <v>5.3000000000000005E-2</v>
      </c>
      <c r="CU66" s="97">
        <f t="shared" si="103"/>
        <v>1.6999999999999994E-2</v>
      </c>
      <c r="CV66" s="97">
        <f t="shared" si="103"/>
        <v>1.6999999999999994E-2</v>
      </c>
      <c r="CW66" s="97">
        <f t="shared" si="103"/>
        <v>1.0999999999999996E-2</v>
      </c>
      <c r="CX66" s="97">
        <f t="shared" si="103"/>
        <v>1.0999999999999996E-2</v>
      </c>
      <c r="CY66" s="97">
        <f t="shared" si="104"/>
        <v>1.0999999999999996E-2</v>
      </c>
      <c r="CZ66" s="97">
        <f t="shared" si="104"/>
        <v>6.4000000000000001E-2</v>
      </c>
      <c r="DA66" s="97">
        <f t="shared" si="104"/>
        <v>4.4999999999999984E-2</v>
      </c>
      <c r="DC66" s="94" t="s">
        <v>2255</v>
      </c>
      <c r="DD66" s="97">
        <f t="shared" si="106"/>
        <v>0.35164835164835168</v>
      </c>
      <c r="DE66" s="97">
        <f t="shared" si="105"/>
        <v>0.35164835164835168</v>
      </c>
      <c r="DF66" s="97">
        <f t="shared" si="105"/>
        <v>0.35164835164835168</v>
      </c>
      <c r="DG66" s="97">
        <f t="shared" si="105"/>
        <v>0.44303797468354433</v>
      </c>
      <c r="DH66" s="97">
        <f t="shared" si="105"/>
        <v>0.56249999999999989</v>
      </c>
      <c r="DI66" s="97">
        <f t="shared" si="105"/>
        <v>0.56249999999999989</v>
      </c>
      <c r="DJ66" s="97">
        <f t="shared" si="105"/>
        <v>0.40909090909090912</v>
      </c>
      <c r="DK66" s="97">
        <f t="shared" si="105"/>
        <v>0.53636363636363638</v>
      </c>
      <c r="DL66" s="97">
        <f t="shared" si="105"/>
        <v>0.53636363636363638</v>
      </c>
      <c r="DM66" s="97">
        <f t="shared" si="105"/>
        <v>0.51333333333333331</v>
      </c>
      <c r="DN66" s="97">
        <f t="shared" si="105"/>
        <v>0.58208955223880599</v>
      </c>
      <c r="DO66" s="97">
        <f t="shared" si="105"/>
        <v>0.58208955223880599</v>
      </c>
      <c r="DP66" s="97">
        <f t="shared" si="105"/>
        <v>0.50967741935483868</v>
      </c>
      <c r="DQ66" s="97">
        <f t="shared" si="105"/>
        <v>0.46902654867256638</v>
      </c>
      <c r="DR66" s="97">
        <f t="shared" si="105"/>
        <v>0.46902654867256638</v>
      </c>
      <c r="DS66" s="97">
        <f t="shared" si="105"/>
        <v>0.46902654867256638</v>
      </c>
      <c r="DT66" s="97">
        <f t="shared" si="105"/>
        <v>0.31481481481481471</v>
      </c>
      <c r="DU66" s="97">
        <f t="shared" si="105"/>
        <v>0.31481481481481471</v>
      </c>
      <c r="DV66" s="97">
        <f t="shared" si="105"/>
        <v>0.30555555555555547</v>
      </c>
      <c r="DW66" s="97">
        <f t="shared" si="105"/>
        <v>0.30555555555555547</v>
      </c>
      <c r="DX66" s="97">
        <f t="shared" si="105"/>
        <v>0.30555555555555547</v>
      </c>
      <c r="DY66" s="97">
        <f t="shared" si="105"/>
        <v>0.35164835164835168</v>
      </c>
      <c r="DZ66" s="97">
        <f t="shared" si="105"/>
        <v>0.56249999999999989</v>
      </c>
    </row>
    <row r="67" spans="80:130">
      <c r="CB67" s="94">
        <v>14</v>
      </c>
      <c r="CC67" s="94">
        <v>4</v>
      </c>
      <c r="CD67" s="94" t="str">
        <f t="shared" ref="CD67:CD98" si="107">VLOOKUP(CB67,$AB$3:$AC$21,2)&amp;"から"&amp;VLOOKUP(CC67,$BB$3:$BC$20,2)</f>
        <v>処遇加算Ⅲ特定加算Ⅰベア加算なしから新加算Ⅳ</v>
      </c>
      <c r="CE67" s="97">
        <f t="shared" si="102"/>
        <v>2.6999999999999996E-2</v>
      </c>
      <c r="CF67" s="97">
        <f t="shared" si="102"/>
        <v>2.6999999999999996E-2</v>
      </c>
      <c r="CG67" s="97">
        <f t="shared" si="102"/>
        <v>2.6999999999999996E-2</v>
      </c>
      <c r="CH67" s="97">
        <f t="shared" si="102"/>
        <v>1.9000000000000003E-2</v>
      </c>
      <c r="CI67" s="97">
        <f t="shared" si="102"/>
        <v>2.8999999999999984E-2</v>
      </c>
      <c r="CJ67" s="97">
        <f t="shared" si="102"/>
        <v>2.8999999999999984E-2</v>
      </c>
      <c r="CK67" s="97">
        <f t="shared" si="102"/>
        <v>1.4000000000000005E-2</v>
      </c>
      <c r="CL67" s="97">
        <f t="shared" si="102"/>
        <v>3.6999999999999991E-2</v>
      </c>
      <c r="CM67" s="97">
        <f t="shared" si="102"/>
        <v>3.6999999999999991E-2</v>
      </c>
      <c r="CN67" s="97">
        <f t="shared" si="102"/>
        <v>4.8999999999999988E-2</v>
      </c>
      <c r="CO67" s="97">
        <f t="shared" si="103"/>
        <v>4.9999999999999996E-2</v>
      </c>
      <c r="CP67" s="97">
        <f t="shared" si="103"/>
        <v>4.9999999999999996E-2</v>
      </c>
      <c r="CQ67" s="97">
        <f t="shared" si="103"/>
        <v>4.9000000000000002E-2</v>
      </c>
      <c r="CR67" s="97">
        <f t="shared" si="103"/>
        <v>0.03</v>
      </c>
      <c r="CS67" s="97">
        <f t="shared" si="103"/>
        <v>0.03</v>
      </c>
      <c r="CT67" s="97">
        <f t="shared" si="103"/>
        <v>0.03</v>
      </c>
      <c r="CU67" s="97">
        <f t="shared" si="103"/>
        <v>6.9999999999999993E-3</v>
      </c>
      <c r="CV67" s="97">
        <f t="shared" si="103"/>
        <v>6.9999999999999993E-3</v>
      </c>
      <c r="CW67" s="97">
        <f t="shared" si="103"/>
        <v>4.0000000000000001E-3</v>
      </c>
      <c r="CX67" s="97">
        <f t="shared" si="103"/>
        <v>4.0000000000000001E-3</v>
      </c>
      <c r="CY67" s="97">
        <f t="shared" si="104"/>
        <v>4.0000000000000001E-3</v>
      </c>
      <c r="CZ67" s="97">
        <f t="shared" si="104"/>
        <v>2.6999999999999996E-2</v>
      </c>
      <c r="DA67" s="97">
        <f t="shared" si="104"/>
        <v>2.8999999999999984E-2</v>
      </c>
      <c r="DC67" s="94" t="s">
        <v>2256</v>
      </c>
      <c r="DD67" s="97">
        <f t="shared" si="106"/>
        <v>0.18620689655172412</v>
      </c>
      <c r="DE67" s="97">
        <f t="shared" si="105"/>
        <v>0.18620689655172412</v>
      </c>
      <c r="DF67" s="97">
        <f t="shared" si="105"/>
        <v>0.18620689655172412</v>
      </c>
      <c r="DG67" s="97">
        <f t="shared" si="105"/>
        <v>0.30158730158730163</v>
      </c>
      <c r="DH67" s="97">
        <f t="shared" si="105"/>
        <v>0.45312499999999983</v>
      </c>
      <c r="DI67" s="97">
        <f t="shared" si="105"/>
        <v>0.45312499999999983</v>
      </c>
      <c r="DJ67" s="97">
        <f t="shared" si="105"/>
        <v>0.26415094339622647</v>
      </c>
      <c r="DK67" s="97">
        <f t="shared" si="105"/>
        <v>0.42045454545454536</v>
      </c>
      <c r="DL67" s="97">
        <f t="shared" si="105"/>
        <v>0.42045454545454536</v>
      </c>
      <c r="DM67" s="97">
        <f t="shared" si="105"/>
        <v>0.40163934426229497</v>
      </c>
      <c r="DN67" s="97">
        <f t="shared" si="105"/>
        <v>0.47169811320754712</v>
      </c>
      <c r="DO67" s="97">
        <f t="shared" si="105"/>
        <v>0.47169811320754712</v>
      </c>
      <c r="DP67" s="97">
        <f t="shared" si="105"/>
        <v>0.39200000000000002</v>
      </c>
      <c r="DQ67" s="97">
        <f t="shared" si="105"/>
        <v>0.33333333333333331</v>
      </c>
      <c r="DR67" s="97">
        <f t="shared" si="105"/>
        <v>0.33333333333333331</v>
      </c>
      <c r="DS67" s="97">
        <f t="shared" si="105"/>
        <v>0.33333333333333331</v>
      </c>
      <c r="DT67" s="97">
        <f t="shared" si="105"/>
        <v>0.15909090909090906</v>
      </c>
      <c r="DU67" s="97">
        <f t="shared" si="105"/>
        <v>0.15909090909090906</v>
      </c>
      <c r="DV67" s="97">
        <f t="shared" si="105"/>
        <v>0.13793103448275862</v>
      </c>
      <c r="DW67" s="97">
        <f t="shared" si="105"/>
        <v>0.13793103448275862</v>
      </c>
      <c r="DX67" s="97">
        <f t="shared" si="105"/>
        <v>0.13793103448275862</v>
      </c>
      <c r="DY67" s="97">
        <f t="shared" si="105"/>
        <v>0.18620689655172412</v>
      </c>
      <c r="DZ67" s="97">
        <f t="shared" si="105"/>
        <v>0.45312499999999983</v>
      </c>
    </row>
    <row r="68" spans="80:130" ht="24">
      <c r="CB68" s="94">
        <v>14</v>
      </c>
      <c r="CC68" s="94">
        <v>14</v>
      </c>
      <c r="CD68" s="94" t="str">
        <f t="shared" si="107"/>
        <v>処遇加算Ⅲ特定加算Ⅰベア加算なしから新加算Ⅴ（10）</v>
      </c>
      <c r="CE68" s="97">
        <f t="shared" ref="CE68:DA68" si="108">BD16-AD$16</f>
        <v>2.0999999999999991E-2</v>
      </c>
      <c r="CF68" s="97">
        <f t="shared" si="108"/>
        <v>2.0999999999999991E-2</v>
      </c>
      <c r="CG68" s="97">
        <f t="shared" si="108"/>
        <v>2.0999999999999991E-2</v>
      </c>
      <c r="CH68" s="97">
        <f t="shared" si="108"/>
        <v>1.0000000000000002E-2</v>
      </c>
      <c r="CI68" s="97">
        <f t="shared" si="108"/>
        <v>1.0000000000000002E-2</v>
      </c>
      <c r="CJ68" s="97">
        <f t="shared" si="108"/>
        <v>1.0000000000000002E-2</v>
      </c>
      <c r="CK68" s="97">
        <f t="shared" si="108"/>
        <v>9.0000000000000011E-3</v>
      </c>
      <c r="CL68" s="97">
        <f t="shared" si="108"/>
        <v>1.2999999999999998E-2</v>
      </c>
      <c r="CM68" s="97">
        <f t="shared" si="108"/>
        <v>1.2999999999999998E-2</v>
      </c>
      <c r="CN68" s="97">
        <f t="shared" si="108"/>
        <v>2.2999999999999993E-2</v>
      </c>
      <c r="CO68" s="97">
        <f t="shared" si="108"/>
        <v>1.5000000000000006E-2</v>
      </c>
      <c r="CP68" s="97">
        <f t="shared" si="108"/>
        <v>1.5000000000000006E-2</v>
      </c>
      <c r="CQ68" s="97">
        <f t="shared" si="108"/>
        <v>2.1000000000000005E-2</v>
      </c>
      <c r="CR68" s="97">
        <f t="shared" si="108"/>
        <v>1.3999999999999999E-2</v>
      </c>
      <c r="CS68" s="97">
        <f t="shared" si="108"/>
        <v>1.3999999999999999E-2</v>
      </c>
      <c r="CT68" s="97">
        <f t="shared" si="108"/>
        <v>1.3999999999999999E-2</v>
      </c>
      <c r="CU68" s="97">
        <f t="shared" si="108"/>
        <v>6.9999999999999993E-3</v>
      </c>
      <c r="CV68" s="97">
        <f t="shared" si="108"/>
        <v>6.9999999999999993E-3</v>
      </c>
      <c r="CW68" s="97">
        <f t="shared" si="108"/>
        <v>5.000000000000001E-3</v>
      </c>
      <c r="CX68" s="97">
        <f t="shared" si="108"/>
        <v>5.000000000000001E-3</v>
      </c>
      <c r="CY68" s="97">
        <f t="shared" si="108"/>
        <v>5.000000000000001E-3</v>
      </c>
      <c r="CZ68" s="97">
        <f t="shared" si="108"/>
        <v>2.0999999999999991E-2</v>
      </c>
      <c r="DA68" s="97">
        <f t="shared" si="108"/>
        <v>1.0000000000000002E-2</v>
      </c>
      <c r="DC68" s="94" t="s">
        <v>2257</v>
      </c>
      <c r="DD68" s="97">
        <f>CE68/BD16</f>
        <v>0.15107913669064743</v>
      </c>
      <c r="DE68" s="97">
        <f t="shared" ref="DE68:DZ68" si="109">CF68/BE16</f>
        <v>0.15107913669064743</v>
      </c>
      <c r="DF68" s="97">
        <f t="shared" si="109"/>
        <v>0.15107913669064743</v>
      </c>
      <c r="DG68" s="97">
        <f t="shared" si="109"/>
        <v>0.18518518518518523</v>
      </c>
      <c r="DH68" s="97">
        <f t="shared" si="109"/>
        <v>0.22222222222222224</v>
      </c>
      <c r="DI68" s="97">
        <f t="shared" si="109"/>
        <v>0.22222222222222224</v>
      </c>
      <c r="DJ68" s="97">
        <f t="shared" si="109"/>
        <v>0.18750000000000003</v>
      </c>
      <c r="DK68" s="97">
        <f t="shared" si="109"/>
        <v>0.20312499999999997</v>
      </c>
      <c r="DL68" s="97">
        <f t="shared" si="109"/>
        <v>0.20312499999999997</v>
      </c>
      <c r="DM68" s="97">
        <f t="shared" si="109"/>
        <v>0.23958333333333326</v>
      </c>
      <c r="DN68" s="97">
        <f t="shared" si="109"/>
        <v>0.2112676056338029</v>
      </c>
      <c r="DO68" s="97">
        <f t="shared" si="109"/>
        <v>0.2112676056338029</v>
      </c>
      <c r="DP68" s="97">
        <f t="shared" si="109"/>
        <v>0.21649484536082478</v>
      </c>
      <c r="DQ68" s="97">
        <f t="shared" si="109"/>
        <v>0.18918918918918917</v>
      </c>
      <c r="DR68" s="97">
        <f t="shared" si="109"/>
        <v>0.18918918918918917</v>
      </c>
      <c r="DS68" s="97">
        <f t="shared" si="109"/>
        <v>0.18918918918918917</v>
      </c>
      <c r="DT68" s="97">
        <f t="shared" si="109"/>
        <v>0.15909090909090906</v>
      </c>
      <c r="DU68" s="97">
        <f t="shared" si="109"/>
        <v>0.15909090909090906</v>
      </c>
      <c r="DV68" s="97">
        <f t="shared" si="109"/>
        <v>0.16666666666666669</v>
      </c>
      <c r="DW68" s="97">
        <f t="shared" si="109"/>
        <v>0.16666666666666669</v>
      </c>
      <c r="DX68" s="97">
        <f t="shared" si="109"/>
        <v>0.16666666666666669</v>
      </c>
      <c r="DY68" s="97">
        <f t="shared" si="109"/>
        <v>0.15107913669064743</v>
      </c>
      <c r="DZ68" s="97">
        <f t="shared" si="109"/>
        <v>0.22222222222222224</v>
      </c>
    </row>
    <row r="69" spans="80:130">
      <c r="CB69" s="94">
        <v>15</v>
      </c>
      <c r="CC69" s="94">
        <v>1</v>
      </c>
      <c r="CD69" s="94" t="str">
        <f t="shared" si="107"/>
        <v>処遇加算Ⅲ特定加算Ⅱベア加算から新加算Ⅰ</v>
      </c>
      <c r="CE69" s="97">
        <f t="shared" ref="CE69:CN72" si="110">BD3-AD$17</f>
        <v>0.124</v>
      </c>
      <c r="CF69" s="97">
        <f t="shared" si="110"/>
        <v>0.124</v>
      </c>
      <c r="CG69" s="97">
        <f t="shared" si="110"/>
        <v>0.124</v>
      </c>
      <c r="CH69" s="97">
        <f t="shared" si="110"/>
        <v>5.099999999999999E-2</v>
      </c>
      <c r="CI69" s="97">
        <f t="shared" si="110"/>
        <v>4.7999999999999987E-2</v>
      </c>
      <c r="CJ69" s="97">
        <f t="shared" si="110"/>
        <v>4.7999999999999987E-2</v>
      </c>
      <c r="CK69" s="97">
        <f t="shared" si="110"/>
        <v>3.9999999999999987E-2</v>
      </c>
      <c r="CL69" s="97">
        <f t="shared" si="110"/>
        <v>6.8000000000000005E-2</v>
      </c>
      <c r="CM69" s="97">
        <f t="shared" si="110"/>
        <v>6.8000000000000005E-2</v>
      </c>
      <c r="CN69" s="97">
        <f t="shared" si="110"/>
        <v>9.1999999999999998E-2</v>
      </c>
      <c r="CO69" s="97">
        <f t="shared" ref="CO69:CX72" si="111">BN3-AN$17</f>
        <v>7.9000000000000015E-2</v>
      </c>
      <c r="CP69" s="97">
        <f t="shared" si="111"/>
        <v>7.9000000000000015E-2</v>
      </c>
      <c r="CQ69" s="97">
        <f t="shared" si="111"/>
        <v>9.5000000000000001E-2</v>
      </c>
      <c r="CR69" s="97">
        <f t="shared" si="111"/>
        <v>6.8000000000000005E-2</v>
      </c>
      <c r="CS69" s="97">
        <f t="shared" si="111"/>
        <v>6.8000000000000005E-2</v>
      </c>
      <c r="CT69" s="97">
        <f t="shared" si="111"/>
        <v>6.8000000000000005E-2</v>
      </c>
      <c r="CU69" s="97">
        <f t="shared" si="111"/>
        <v>3.4000000000000009E-2</v>
      </c>
      <c r="CV69" s="97">
        <f t="shared" si="111"/>
        <v>3.4000000000000009E-2</v>
      </c>
      <c r="CW69" s="97">
        <f t="shared" si="111"/>
        <v>2.4999999999999991E-2</v>
      </c>
      <c r="CX69" s="97">
        <f t="shared" si="111"/>
        <v>2.4999999999999991E-2</v>
      </c>
      <c r="CY69" s="97">
        <f t="shared" ref="CY69:DA72" si="112">BX3-AX$17</f>
        <v>2.4999999999999991E-2</v>
      </c>
      <c r="CZ69" s="97">
        <f t="shared" si="112"/>
        <v>0.124</v>
      </c>
      <c r="DA69" s="97">
        <f t="shared" si="112"/>
        <v>4.7999999999999987E-2</v>
      </c>
      <c r="DC69" s="94" t="s">
        <v>2258</v>
      </c>
      <c r="DD69" s="97">
        <f>CE69/BD3</f>
        <v>0.5061224489795918</v>
      </c>
      <c r="DE69" s="97">
        <f t="shared" ref="DE69:DZ72" si="113">CF69/BE3</f>
        <v>0.5061224489795918</v>
      </c>
      <c r="DF69" s="97">
        <f t="shared" si="113"/>
        <v>0.5061224489795918</v>
      </c>
      <c r="DG69" s="97">
        <f t="shared" si="113"/>
        <v>0.5099999999999999</v>
      </c>
      <c r="DH69" s="97">
        <f t="shared" si="113"/>
        <v>0.52173913043478259</v>
      </c>
      <c r="DI69" s="97">
        <f t="shared" si="113"/>
        <v>0.52173913043478259</v>
      </c>
      <c r="DJ69" s="97">
        <f t="shared" si="113"/>
        <v>0.46511627906976732</v>
      </c>
      <c r="DK69" s="97">
        <f t="shared" si="113"/>
        <v>0.53125</v>
      </c>
      <c r="DL69" s="97">
        <f t="shared" si="113"/>
        <v>0.53125</v>
      </c>
      <c r="DM69" s="97">
        <f t="shared" si="113"/>
        <v>0.50828729281767959</v>
      </c>
      <c r="DN69" s="97">
        <f t="shared" si="113"/>
        <v>0.53020134228187921</v>
      </c>
      <c r="DO69" s="97">
        <f t="shared" si="113"/>
        <v>0.53020134228187921</v>
      </c>
      <c r="DP69" s="97">
        <f t="shared" si="113"/>
        <v>0.510752688172043</v>
      </c>
      <c r="DQ69" s="97">
        <f t="shared" si="113"/>
        <v>0.48571428571428571</v>
      </c>
      <c r="DR69" s="97">
        <f t="shared" si="113"/>
        <v>0.48571428571428571</v>
      </c>
      <c r="DS69" s="97">
        <f t="shared" si="113"/>
        <v>0.48571428571428571</v>
      </c>
      <c r="DT69" s="97">
        <f t="shared" si="113"/>
        <v>0.45333333333333337</v>
      </c>
      <c r="DU69" s="97">
        <f t="shared" si="113"/>
        <v>0.45333333333333337</v>
      </c>
      <c r="DV69" s="97">
        <f t="shared" si="113"/>
        <v>0.49019607843137247</v>
      </c>
      <c r="DW69" s="97">
        <f t="shared" si="113"/>
        <v>0.49019607843137247</v>
      </c>
      <c r="DX69" s="97">
        <f t="shared" si="113"/>
        <v>0.49019607843137247</v>
      </c>
      <c r="DY69" s="97">
        <f t="shared" si="113"/>
        <v>0.5061224489795918</v>
      </c>
      <c r="DZ69" s="97">
        <f t="shared" si="113"/>
        <v>0.52173913043478259</v>
      </c>
    </row>
    <row r="70" spans="80:130">
      <c r="CB70" s="94">
        <v>15</v>
      </c>
      <c r="CC70" s="94">
        <v>2</v>
      </c>
      <c r="CD70" s="94" t="str">
        <f t="shared" si="107"/>
        <v>処遇加算Ⅲ特定加算Ⅱベア加算から新加算Ⅱ</v>
      </c>
      <c r="CE70" s="97">
        <f t="shared" si="110"/>
        <v>0.10300000000000001</v>
      </c>
      <c r="CF70" s="97">
        <f t="shared" si="110"/>
        <v>0.10300000000000001</v>
      </c>
      <c r="CG70" s="97">
        <f t="shared" si="110"/>
        <v>0.10300000000000001</v>
      </c>
      <c r="CH70" s="97">
        <f t="shared" si="110"/>
        <v>4.4999999999999998E-2</v>
      </c>
      <c r="CI70" s="97">
        <f t="shared" si="110"/>
        <v>4.5999999999999985E-2</v>
      </c>
      <c r="CJ70" s="97">
        <f t="shared" si="110"/>
        <v>4.5999999999999985E-2</v>
      </c>
      <c r="CK70" s="97">
        <f t="shared" si="110"/>
        <v>3.6999999999999984E-2</v>
      </c>
      <c r="CL70" s="97">
        <f t="shared" si="110"/>
        <v>6.2E-2</v>
      </c>
      <c r="CM70" s="97">
        <f t="shared" si="110"/>
        <v>6.2E-2</v>
      </c>
      <c r="CN70" s="97">
        <f t="shared" si="110"/>
        <v>8.4999999999999992E-2</v>
      </c>
      <c r="CO70" s="97">
        <f t="shared" si="111"/>
        <v>7.6000000000000012E-2</v>
      </c>
      <c r="CP70" s="97">
        <f t="shared" si="111"/>
        <v>7.6000000000000012E-2</v>
      </c>
      <c r="CQ70" s="97">
        <f t="shared" si="111"/>
        <v>8.6999999999999994E-2</v>
      </c>
      <c r="CR70" s="97">
        <f t="shared" si="111"/>
        <v>6.4000000000000001E-2</v>
      </c>
      <c r="CS70" s="97">
        <f t="shared" si="111"/>
        <v>6.4000000000000001E-2</v>
      </c>
      <c r="CT70" s="97">
        <f t="shared" si="111"/>
        <v>6.4000000000000001E-2</v>
      </c>
      <c r="CU70" s="97">
        <f t="shared" si="111"/>
        <v>3.0000000000000006E-2</v>
      </c>
      <c r="CV70" s="97">
        <f t="shared" si="111"/>
        <v>3.0000000000000006E-2</v>
      </c>
      <c r="CW70" s="97">
        <f t="shared" si="111"/>
        <v>2.0999999999999994E-2</v>
      </c>
      <c r="CX70" s="97">
        <f t="shared" si="111"/>
        <v>2.0999999999999994E-2</v>
      </c>
      <c r="CY70" s="97">
        <f t="shared" si="112"/>
        <v>2.0999999999999994E-2</v>
      </c>
      <c r="CZ70" s="97">
        <f t="shared" si="112"/>
        <v>0.10300000000000001</v>
      </c>
      <c r="DA70" s="97">
        <f t="shared" si="112"/>
        <v>4.5999999999999985E-2</v>
      </c>
      <c r="DC70" s="94" t="s">
        <v>2259</v>
      </c>
      <c r="DD70" s="97">
        <f t="shared" ref="DD70:DD72" si="114">CE70/BD4</f>
        <v>0.4598214285714286</v>
      </c>
      <c r="DE70" s="97">
        <f t="shared" si="113"/>
        <v>0.4598214285714286</v>
      </c>
      <c r="DF70" s="97">
        <f t="shared" si="113"/>
        <v>0.4598214285714286</v>
      </c>
      <c r="DG70" s="97">
        <f t="shared" si="113"/>
        <v>0.47872340425531912</v>
      </c>
      <c r="DH70" s="97">
        <f t="shared" si="113"/>
        <v>0.51111111111111107</v>
      </c>
      <c r="DI70" s="97">
        <f t="shared" si="113"/>
        <v>0.51111111111111107</v>
      </c>
      <c r="DJ70" s="97">
        <f t="shared" si="113"/>
        <v>0.44578313253012036</v>
      </c>
      <c r="DK70" s="97">
        <f t="shared" si="113"/>
        <v>0.50819672131147542</v>
      </c>
      <c r="DL70" s="97">
        <f t="shared" si="113"/>
        <v>0.50819672131147542</v>
      </c>
      <c r="DM70" s="97">
        <f t="shared" si="113"/>
        <v>0.4885057471264368</v>
      </c>
      <c r="DN70" s="97">
        <f t="shared" si="113"/>
        <v>0.52054794520547942</v>
      </c>
      <c r="DO70" s="97">
        <f t="shared" si="113"/>
        <v>0.52054794520547942</v>
      </c>
      <c r="DP70" s="97">
        <f t="shared" si="113"/>
        <v>0.4887640449438202</v>
      </c>
      <c r="DQ70" s="97">
        <f t="shared" si="113"/>
        <v>0.47058823529411764</v>
      </c>
      <c r="DR70" s="97">
        <f t="shared" si="113"/>
        <v>0.47058823529411764</v>
      </c>
      <c r="DS70" s="97">
        <f t="shared" si="113"/>
        <v>0.47058823529411764</v>
      </c>
      <c r="DT70" s="97">
        <f t="shared" si="113"/>
        <v>0.42253521126760568</v>
      </c>
      <c r="DU70" s="97">
        <f t="shared" si="113"/>
        <v>0.42253521126760568</v>
      </c>
      <c r="DV70" s="97">
        <f t="shared" si="113"/>
        <v>0.4468085106382978</v>
      </c>
      <c r="DW70" s="97">
        <f t="shared" si="113"/>
        <v>0.4468085106382978</v>
      </c>
      <c r="DX70" s="97">
        <f t="shared" si="113"/>
        <v>0.4468085106382978</v>
      </c>
      <c r="DY70" s="97">
        <f t="shared" si="113"/>
        <v>0.4598214285714286</v>
      </c>
      <c r="DZ70" s="97">
        <f t="shared" si="113"/>
        <v>0.51111111111111107</v>
      </c>
    </row>
    <row r="71" spans="80:130">
      <c r="CB71" s="94">
        <v>15</v>
      </c>
      <c r="CC71" s="94">
        <v>3</v>
      </c>
      <c r="CD71" s="94" t="str">
        <f t="shared" si="107"/>
        <v>処遇加算Ⅲ特定加算Ⅱベア加算から新加算Ⅲ</v>
      </c>
      <c r="CE71" s="97">
        <f t="shared" si="110"/>
        <v>6.0999999999999999E-2</v>
      </c>
      <c r="CF71" s="97">
        <f t="shared" si="110"/>
        <v>6.0999999999999999E-2</v>
      </c>
      <c r="CG71" s="97">
        <f t="shared" si="110"/>
        <v>6.0999999999999999E-2</v>
      </c>
      <c r="CH71" s="97">
        <f t="shared" si="110"/>
        <v>0.03</v>
      </c>
      <c r="CI71" s="97">
        <f t="shared" si="110"/>
        <v>3.599999999999999E-2</v>
      </c>
      <c r="CJ71" s="97">
        <f t="shared" si="110"/>
        <v>3.599999999999999E-2</v>
      </c>
      <c r="CK71" s="97">
        <f t="shared" si="110"/>
        <v>1.9999999999999997E-2</v>
      </c>
      <c r="CL71" s="97">
        <f t="shared" si="110"/>
        <v>0.05</v>
      </c>
      <c r="CM71" s="97">
        <f t="shared" si="110"/>
        <v>0.05</v>
      </c>
      <c r="CN71" s="97">
        <f t="shared" si="110"/>
        <v>6.0999999999999999E-2</v>
      </c>
      <c r="CO71" s="97">
        <f t="shared" si="111"/>
        <v>6.4000000000000001E-2</v>
      </c>
      <c r="CP71" s="97">
        <f t="shared" si="111"/>
        <v>6.4000000000000001E-2</v>
      </c>
      <c r="CQ71" s="97">
        <f t="shared" si="111"/>
        <v>6.4000000000000001E-2</v>
      </c>
      <c r="CR71" s="97">
        <f t="shared" si="111"/>
        <v>4.0999999999999995E-2</v>
      </c>
      <c r="CS71" s="97">
        <f t="shared" si="111"/>
        <v>4.0999999999999995E-2</v>
      </c>
      <c r="CT71" s="97">
        <f t="shared" si="111"/>
        <v>4.0999999999999995E-2</v>
      </c>
      <c r="CU71" s="97">
        <f t="shared" si="111"/>
        <v>1.2999999999999998E-2</v>
      </c>
      <c r="CV71" s="97">
        <f t="shared" si="111"/>
        <v>1.2999999999999998E-2</v>
      </c>
      <c r="CW71" s="97">
        <f t="shared" si="111"/>
        <v>9.9999999999999985E-3</v>
      </c>
      <c r="CX71" s="97">
        <f t="shared" si="111"/>
        <v>9.9999999999999985E-3</v>
      </c>
      <c r="CY71" s="97">
        <f t="shared" si="112"/>
        <v>9.9999999999999985E-3</v>
      </c>
      <c r="CZ71" s="97">
        <f t="shared" si="112"/>
        <v>6.0999999999999999E-2</v>
      </c>
      <c r="DA71" s="97">
        <f t="shared" si="112"/>
        <v>3.599999999999999E-2</v>
      </c>
      <c r="DC71" s="94" t="s">
        <v>2260</v>
      </c>
      <c r="DD71" s="97">
        <f t="shared" si="114"/>
        <v>0.33516483516483514</v>
      </c>
      <c r="DE71" s="97">
        <f t="shared" si="113"/>
        <v>0.33516483516483514</v>
      </c>
      <c r="DF71" s="97">
        <f t="shared" si="113"/>
        <v>0.33516483516483514</v>
      </c>
      <c r="DG71" s="97">
        <f t="shared" si="113"/>
        <v>0.37974683544303794</v>
      </c>
      <c r="DH71" s="97">
        <f t="shared" si="113"/>
        <v>0.44999999999999996</v>
      </c>
      <c r="DI71" s="97">
        <f t="shared" si="113"/>
        <v>0.44999999999999996</v>
      </c>
      <c r="DJ71" s="97">
        <f t="shared" si="113"/>
        <v>0.30303030303030298</v>
      </c>
      <c r="DK71" s="97">
        <f t="shared" si="113"/>
        <v>0.45454545454545459</v>
      </c>
      <c r="DL71" s="97">
        <f t="shared" si="113"/>
        <v>0.45454545454545459</v>
      </c>
      <c r="DM71" s="97">
        <f t="shared" si="113"/>
        <v>0.40666666666666668</v>
      </c>
      <c r="DN71" s="97">
        <f t="shared" si="113"/>
        <v>0.47761194029850745</v>
      </c>
      <c r="DO71" s="97">
        <f t="shared" si="113"/>
        <v>0.47761194029850745</v>
      </c>
      <c r="DP71" s="97">
        <f t="shared" si="113"/>
        <v>0.41290322580645161</v>
      </c>
      <c r="DQ71" s="97">
        <f t="shared" si="113"/>
        <v>0.3628318584070796</v>
      </c>
      <c r="DR71" s="97">
        <f t="shared" si="113"/>
        <v>0.3628318584070796</v>
      </c>
      <c r="DS71" s="97">
        <f t="shared" si="113"/>
        <v>0.3628318584070796</v>
      </c>
      <c r="DT71" s="97">
        <f t="shared" si="113"/>
        <v>0.2407407407407407</v>
      </c>
      <c r="DU71" s="97">
        <f t="shared" si="113"/>
        <v>0.2407407407407407</v>
      </c>
      <c r="DV71" s="97">
        <f t="shared" si="113"/>
        <v>0.27777777777777773</v>
      </c>
      <c r="DW71" s="97">
        <f t="shared" si="113"/>
        <v>0.27777777777777773</v>
      </c>
      <c r="DX71" s="97">
        <f t="shared" si="113"/>
        <v>0.27777777777777773</v>
      </c>
      <c r="DY71" s="97">
        <f t="shared" si="113"/>
        <v>0.33516483516483514</v>
      </c>
      <c r="DZ71" s="97">
        <f t="shared" si="113"/>
        <v>0.44999999999999996</v>
      </c>
    </row>
    <row r="72" spans="80:130">
      <c r="CB72" s="94">
        <v>15</v>
      </c>
      <c r="CC72" s="94">
        <v>4</v>
      </c>
      <c r="CD72" s="94" t="str">
        <f t="shared" si="107"/>
        <v>処遇加算Ⅲ特定加算Ⅱベア加算から新加算Ⅳ</v>
      </c>
      <c r="CE72" s="97">
        <f t="shared" si="110"/>
        <v>2.3999999999999994E-2</v>
      </c>
      <c r="CF72" s="97">
        <f t="shared" si="110"/>
        <v>2.3999999999999994E-2</v>
      </c>
      <c r="CG72" s="97">
        <f t="shared" si="110"/>
        <v>2.3999999999999994E-2</v>
      </c>
      <c r="CH72" s="97">
        <f t="shared" si="110"/>
        <v>1.3999999999999999E-2</v>
      </c>
      <c r="CI72" s="97">
        <f t="shared" si="110"/>
        <v>1.999999999999999E-2</v>
      </c>
      <c r="CJ72" s="97">
        <f t="shared" si="110"/>
        <v>1.999999999999999E-2</v>
      </c>
      <c r="CK72" s="97">
        <f t="shared" si="110"/>
        <v>6.9999999999999993E-3</v>
      </c>
      <c r="CL72" s="97">
        <f t="shared" si="110"/>
        <v>2.7999999999999997E-2</v>
      </c>
      <c r="CM72" s="97">
        <f t="shared" si="110"/>
        <v>2.7999999999999997E-2</v>
      </c>
      <c r="CN72" s="97">
        <f t="shared" si="110"/>
        <v>3.3000000000000002E-2</v>
      </c>
      <c r="CO72" s="97">
        <f t="shared" si="111"/>
        <v>3.599999999999999E-2</v>
      </c>
      <c r="CP72" s="97">
        <f t="shared" si="111"/>
        <v>3.599999999999999E-2</v>
      </c>
      <c r="CQ72" s="97">
        <f t="shared" si="111"/>
        <v>3.4000000000000002E-2</v>
      </c>
      <c r="CR72" s="97">
        <f t="shared" si="111"/>
        <v>1.7999999999999988E-2</v>
      </c>
      <c r="CS72" s="97">
        <f t="shared" si="111"/>
        <v>1.7999999999999988E-2</v>
      </c>
      <c r="CT72" s="97">
        <f t="shared" si="111"/>
        <v>1.7999999999999988E-2</v>
      </c>
      <c r="CU72" s="97">
        <f t="shared" si="111"/>
        <v>3.0000000000000027E-3</v>
      </c>
      <c r="CV72" s="97">
        <f t="shared" si="111"/>
        <v>3.0000000000000027E-3</v>
      </c>
      <c r="CW72" s="97">
        <f t="shared" si="111"/>
        <v>3.0000000000000027E-3</v>
      </c>
      <c r="CX72" s="97">
        <f t="shared" si="111"/>
        <v>3.0000000000000027E-3</v>
      </c>
      <c r="CY72" s="97">
        <f t="shared" si="112"/>
        <v>3.0000000000000027E-3</v>
      </c>
      <c r="CZ72" s="97">
        <f t="shared" si="112"/>
        <v>2.3999999999999994E-2</v>
      </c>
      <c r="DA72" s="97">
        <f t="shared" si="112"/>
        <v>1.999999999999999E-2</v>
      </c>
      <c r="DC72" s="94" t="s">
        <v>2261</v>
      </c>
      <c r="DD72" s="97">
        <f t="shared" si="114"/>
        <v>0.16551724137931031</v>
      </c>
      <c r="DE72" s="97">
        <f t="shared" si="113"/>
        <v>0.16551724137931031</v>
      </c>
      <c r="DF72" s="97">
        <f t="shared" si="113"/>
        <v>0.16551724137931031</v>
      </c>
      <c r="DG72" s="97">
        <f t="shared" si="113"/>
        <v>0.22222222222222221</v>
      </c>
      <c r="DH72" s="97">
        <f t="shared" si="113"/>
        <v>0.31249999999999989</v>
      </c>
      <c r="DI72" s="97">
        <f t="shared" si="113"/>
        <v>0.31249999999999989</v>
      </c>
      <c r="DJ72" s="97">
        <f t="shared" si="113"/>
        <v>0.13207547169811318</v>
      </c>
      <c r="DK72" s="97">
        <f t="shared" si="113"/>
        <v>0.31818181818181818</v>
      </c>
      <c r="DL72" s="97">
        <f t="shared" si="113"/>
        <v>0.31818181818181818</v>
      </c>
      <c r="DM72" s="97">
        <f t="shared" si="113"/>
        <v>0.27049180327868855</v>
      </c>
      <c r="DN72" s="97">
        <f t="shared" si="113"/>
        <v>0.33962264150943389</v>
      </c>
      <c r="DO72" s="97">
        <f t="shared" si="113"/>
        <v>0.33962264150943389</v>
      </c>
      <c r="DP72" s="97">
        <f t="shared" si="113"/>
        <v>0.27200000000000002</v>
      </c>
      <c r="DQ72" s="97">
        <f t="shared" si="113"/>
        <v>0.19999999999999987</v>
      </c>
      <c r="DR72" s="97">
        <f t="shared" si="113"/>
        <v>0.19999999999999987</v>
      </c>
      <c r="DS72" s="97">
        <f t="shared" si="113"/>
        <v>0.19999999999999987</v>
      </c>
      <c r="DT72" s="97">
        <f t="shared" si="113"/>
        <v>6.8181818181818232E-2</v>
      </c>
      <c r="DU72" s="97">
        <f t="shared" si="113"/>
        <v>6.8181818181818232E-2</v>
      </c>
      <c r="DV72" s="97">
        <f t="shared" si="113"/>
        <v>0.10344827586206905</v>
      </c>
      <c r="DW72" s="97">
        <f t="shared" si="113"/>
        <v>0.10344827586206905</v>
      </c>
      <c r="DX72" s="97">
        <f t="shared" si="113"/>
        <v>0.10344827586206905</v>
      </c>
      <c r="DY72" s="97">
        <f t="shared" si="113"/>
        <v>0.16551724137931031</v>
      </c>
      <c r="DZ72" s="97">
        <f t="shared" si="113"/>
        <v>0.31249999999999989</v>
      </c>
    </row>
    <row r="73" spans="80:130">
      <c r="CB73" s="94">
        <v>15</v>
      </c>
      <c r="CC73" s="94">
        <v>13</v>
      </c>
      <c r="CD73" s="94" t="str">
        <f t="shared" si="107"/>
        <v>処遇加算Ⅲ特定加算Ⅱベア加算から新加算Ⅴ（９）</v>
      </c>
      <c r="CE73" s="97">
        <f t="shared" ref="CE73:DA73" si="115">BD15-AD$17</f>
        <v>2.0999999999999991E-2</v>
      </c>
      <c r="CF73" s="97">
        <f t="shared" si="115"/>
        <v>2.0999999999999991E-2</v>
      </c>
      <c r="CG73" s="97">
        <f t="shared" si="115"/>
        <v>2.0999999999999991E-2</v>
      </c>
      <c r="CH73" s="97">
        <f t="shared" si="115"/>
        <v>1.0000000000000002E-2</v>
      </c>
      <c r="CI73" s="97">
        <f t="shared" si="115"/>
        <v>1.0000000000000002E-2</v>
      </c>
      <c r="CJ73" s="97">
        <f t="shared" si="115"/>
        <v>1.0000000000000002E-2</v>
      </c>
      <c r="CK73" s="97">
        <f t="shared" si="115"/>
        <v>9.0000000000000011E-3</v>
      </c>
      <c r="CL73" s="97">
        <f t="shared" si="115"/>
        <v>1.2999999999999998E-2</v>
      </c>
      <c r="CM73" s="97">
        <f t="shared" si="115"/>
        <v>1.2999999999999998E-2</v>
      </c>
      <c r="CN73" s="97">
        <f t="shared" si="115"/>
        <v>2.2999999999999993E-2</v>
      </c>
      <c r="CO73" s="97">
        <f t="shared" si="115"/>
        <v>1.4999999999999999E-2</v>
      </c>
      <c r="CP73" s="97">
        <f t="shared" si="115"/>
        <v>1.4999999999999999E-2</v>
      </c>
      <c r="CQ73" s="97">
        <f t="shared" si="115"/>
        <v>2.1000000000000005E-2</v>
      </c>
      <c r="CR73" s="97">
        <f t="shared" si="115"/>
        <v>1.3999999999999999E-2</v>
      </c>
      <c r="CS73" s="97">
        <f t="shared" si="115"/>
        <v>1.3999999999999999E-2</v>
      </c>
      <c r="CT73" s="97">
        <f t="shared" si="115"/>
        <v>1.3999999999999999E-2</v>
      </c>
      <c r="CU73" s="97">
        <f t="shared" si="115"/>
        <v>6.9999999999999993E-3</v>
      </c>
      <c r="CV73" s="97">
        <f t="shared" si="115"/>
        <v>6.9999999999999993E-3</v>
      </c>
      <c r="CW73" s="97">
        <f t="shared" si="115"/>
        <v>5.000000000000001E-3</v>
      </c>
      <c r="CX73" s="97">
        <f t="shared" si="115"/>
        <v>5.000000000000001E-3</v>
      </c>
      <c r="CY73" s="97">
        <f t="shared" si="115"/>
        <v>5.000000000000001E-3</v>
      </c>
      <c r="CZ73" s="97">
        <f t="shared" si="115"/>
        <v>2.0999999999999991E-2</v>
      </c>
      <c r="DA73" s="97">
        <f t="shared" si="115"/>
        <v>1.0000000000000002E-2</v>
      </c>
      <c r="DC73" s="94" t="s">
        <v>2262</v>
      </c>
      <c r="DD73" s="97">
        <f>CE73/BD15</f>
        <v>0.14788732394366191</v>
      </c>
      <c r="DE73" s="97">
        <f t="shared" ref="DE73:DZ73" si="116">CF73/BE15</f>
        <v>0.14788732394366191</v>
      </c>
      <c r="DF73" s="97">
        <f t="shared" si="116"/>
        <v>0.14788732394366191</v>
      </c>
      <c r="DG73" s="97">
        <f t="shared" si="116"/>
        <v>0.16949152542372883</v>
      </c>
      <c r="DH73" s="97">
        <f t="shared" si="116"/>
        <v>0.18518518518518523</v>
      </c>
      <c r="DI73" s="97">
        <f t="shared" si="116"/>
        <v>0.18518518518518523</v>
      </c>
      <c r="DJ73" s="97">
        <f t="shared" si="116"/>
        <v>0.16363636363636364</v>
      </c>
      <c r="DK73" s="97">
        <f t="shared" si="116"/>
        <v>0.17808219178082191</v>
      </c>
      <c r="DL73" s="97">
        <f t="shared" si="116"/>
        <v>0.17808219178082191</v>
      </c>
      <c r="DM73" s="97">
        <f t="shared" si="116"/>
        <v>0.20535714285714282</v>
      </c>
      <c r="DN73" s="97">
        <f t="shared" si="116"/>
        <v>0.1764705882352941</v>
      </c>
      <c r="DO73" s="97">
        <f t="shared" si="116"/>
        <v>0.1764705882352941</v>
      </c>
      <c r="DP73" s="97">
        <f t="shared" si="116"/>
        <v>0.18750000000000003</v>
      </c>
      <c r="DQ73" s="97">
        <f t="shared" si="116"/>
        <v>0.16279069767441856</v>
      </c>
      <c r="DR73" s="97">
        <f t="shared" si="116"/>
        <v>0.16279069767441856</v>
      </c>
      <c r="DS73" s="97">
        <f t="shared" si="116"/>
        <v>0.16279069767441856</v>
      </c>
      <c r="DT73" s="97">
        <f t="shared" si="116"/>
        <v>0.14583333333333331</v>
      </c>
      <c r="DU73" s="97">
        <f t="shared" si="116"/>
        <v>0.14583333333333331</v>
      </c>
      <c r="DV73" s="97">
        <f t="shared" si="116"/>
        <v>0.16129032258064518</v>
      </c>
      <c r="DW73" s="97">
        <f t="shared" si="116"/>
        <v>0.16129032258064518</v>
      </c>
      <c r="DX73" s="97">
        <f t="shared" si="116"/>
        <v>0.16129032258064518</v>
      </c>
      <c r="DY73" s="97">
        <f t="shared" si="116"/>
        <v>0.14788732394366191</v>
      </c>
      <c r="DZ73" s="97">
        <f t="shared" si="116"/>
        <v>0.18518518518518523</v>
      </c>
    </row>
    <row r="74" spans="80:130">
      <c r="CB74" s="94">
        <v>16</v>
      </c>
      <c r="CC74" s="94">
        <v>1</v>
      </c>
      <c r="CD74" s="94" t="str">
        <f t="shared" si="107"/>
        <v>処遇加算Ⅲ特定加算Ⅱベア加算なしから新加算Ⅰ</v>
      </c>
      <c r="CE74" s="97">
        <f t="shared" ref="CE74:CN77" si="117">BD3-AD$18</f>
        <v>0.14799999999999999</v>
      </c>
      <c r="CF74" s="97">
        <f t="shared" si="117"/>
        <v>0.14799999999999999</v>
      </c>
      <c r="CG74" s="97">
        <f t="shared" si="117"/>
        <v>0.14799999999999999</v>
      </c>
      <c r="CH74" s="97">
        <f t="shared" si="117"/>
        <v>6.1999999999999993E-2</v>
      </c>
      <c r="CI74" s="97">
        <f t="shared" si="117"/>
        <v>5.8999999999999983E-2</v>
      </c>
      <c r="CJ74" s="97">
        <f t="shared" si="117"/>
        <v>5.8999999999999983E-2</v>
      </c>
      <c r="CK74" s="97">
        <f t="shared" si="117"/>
        <v>4.9999999999999989E-2</v>
      </c>
      <c r="CL74" s="97">
        <f t="shared" si="117"/>
        <v>8.3000000000000004E-2</v>
      </c>
      <c r="CM74" s="97">
        <f t="shared" si="117"/>
        <v>8.3000000000000004E-2</v>
      </c>
      <c r="CN74" s="97">
        <f t="shared" si="117"/>
        <v>0.11499999999999999</v>
      </c>
      <c r="CO74" s="97">
        <f t="shared" ref="CO74:CX77" si="118">BN3-AN$18</f>
        <v>9.6000000000000016E-2</v>
      </c>
      <c r="CP74" s="97">
        <f t="shared" si="118"/>
        <v>9.6000000000000016E-2</v>
      </c>
      <c r="CQ74" s="97">
        <f t="shared" si="118"/>
        <v>0.11799999999999999</v>
      </c>
      <c r="CR74" s="97">
        <f t="shared" si="118"/>
        <v>8.4000000000000019E-2</v>
      </c>
      <c r="CS74" s="97">
        <f t="shared" si="118"/>
        <v>8.4000000000000019E-2</v>
      </c>
      <c r="CT74" s="97">
        <f t="shared" si="118"/>
        <v>8.4000000000000019E-2</v>
      </c>
      <c r="CU74" s="97">
        <f t="shared" si="118"/>
        <v>4.200000000000001E-2</v>
      </c>
      <c r="CV74" s="97">
        <f t="shared" si="118"/>
        <v>4.200000000000001E-2</v>
      </c>
      <c r="CW74" s="97">
        <f t="shared" si="118"/>
        <v>2.9999999999999992E-2</v>
      </c>
      <c r="CX74" s="97">
        <f t="shared" si="118"/>
        <v>2.9999999999999992E-2</v>
      </c>
      <c r="CY74" s="97">
        <f t="shared" ref="CY74:DA77" si="119">BX3-AX$18</f>
        <v>2.9999999999999992E-2</v>
      </c>
      <c r="CZ74" s="97">
        <f t="shared" si="119"/>
        <v>0.14799999999999999</v>
      </c>
      <c r="DA74" s="97">
        <f t="shared" si="119"/>
        <v>5.8999999999999983E-2</v>
      </c>
      <c r="DC74" s="94" t="s">
        <v>2263</v>
      </c>
      <c r="DD74" s="97">
        <f>CE74/BD3</f>
        <v>0.60408163265306125</v>
      </c>
      <c r="DE74" s="97">
        <f t="shared" ref="DE74:DZ77" si="120">CF74/BE3</f>
        <v>0.60408163265306125</v>
      </c>
      <c r="DF74" s="97">
        <f t="shared" si="120"/>
        <v>0.60408163265306125</v>
      </c>
      <c r="DG74" s="97">
        <f t="shared" si="120"/>
        <v>0.62</v>
      </c>
      <c r="DH74" s="97">
        <f t="shared" si="120"/>
        <v>0.64130434782608692</v>
      </c>
      <c r="DI74" s="97">
        <f t="shared" si="120"/>
        <v>0.64130434782608692</v>
      </c>
      <c r="DJ74" s="97">
        <f t="shared" si="120"/>
        <v>0.58139534883720922</v>
      </c>
      <c r="DK74" s="97">
        <f t="shared" si="120"/>
        <v>0.6484375</v>
      </c>
      <c r="DL74" s="97">
        <f t="shared" si="120"/>
        <v>0.6484375</v>
      </c>
      <c r="DM74" s="97">
        <f t="shared" si="120"/>
        <v>0.63535911602209938</v>
      </c>
      <c r="DN74" s="97">
        <f t="shared" si="120"/>
        <v>0.64429530201342289</v>
      </c>
      <c r="DO74" s="97">
        <f t="shared" si="120"/>
        <v>0.64429530201342289</v>
      </c>
      <c r="DP74" s="97">
        <f t="shared" si="120"/>
        <v>0.63440860215053763</v>
      </c>
      <c r="DQ74" s="97">
        <f t="shared" si="120"/>
        <v>0.60000000000000009</v>
      </c>
      <c r="DR74" s="97">
        <f t="shared" si="120"/>
        <v>0.60000000000000009</v>
      </c>
      <c r="DS74" s="97">
        <f t="shared" si="120"/>
        <v>0.60000000000000009</v>
      </c>
      <c r="DT74" s="97">
        <f t="shared" si="120"/>
        <v>0.56000000000000005</v>
      </c>
      <c r="DU74" s="97">
        <f t="shared" si="120"/>
        <v>0.56000000000000005</v>
      </c>
      <c r="DV74" s="97">
        <f t="shared" si="120"/>
        <v>0.58823529411764697</v>
      </c>
      <c r="DW74" s="97">
        <f t="shared" si="120"/>
        <v>0.58823529411764697</v>
      </c>
      <c r="DX74" s="97">
        <f t="shared" si="120"/>
        <v>0.58823529411764697</v>
      </c>
      <c r="DY74" s="97">
        <f t="shared" si="120"/>
        <v>0.60408163265306125</v>
      </c>
      <c r="DZ74" s="97">
        <f t="shared" si="120"/>
        <v>0.64130434782608692</v>
      </c>
    </row>
    <row r="75" spans="80:130">
      <c r="CB75" s="94">
        <v>16</v>
      </c>
      <c r="CC75" s="94">
        <v>2</v>
      </c>
      <c r="CD75" s="94" t="str">
        <f t="shared" si="107"/>
        <v>処遇加算Ⅲ特定加算Ⅱベア加算なしから新加算Ⅱ</v>
      </c>
      <c r="CE75" s="97">
        <f t="shared" si="117"/>
        <v>0.127</v>
      </c>
      <c r="CF75" s="97">
        <f t="shared" si="117"/>
        <v>0.127</v>
      </c>
      <c r="CG75" s="97">
        <f t="shared" si="117"/>
        <v>0.127</v>
      </c>
      <c r="CH75" s="97">
        <f t="shared" si="117"/>
        <v>5.6000000000000001E-2</v>
      </c>
      <c r="CI75" s="97">
        <f t="shared" si="117"/>
        <v>5.6999999999999981E-2</v>
      </c>
      <c r="CJ75" s="97">
        <f t="shared" si="117"/>
        <v>5.6999999999999981E-2</v>
      </c>
      <c r="CK75" s="97">
        <f t="shared" si="117"/>
        <v>4.6999999999999986E-2</v>
      </c>
      <c r="CL75" s="97">
        <f t="shared" si="117"/>
        <v>7.6999999999999999E-2</v>
      </c>
      <c r="CM75" s="97">
        <f t="shared" si="117"/>
        <v>7.6999999999999999E-2</v>
      </c>
      <c r="CN75" s="97">
        <f t="shared" si="117"/>
        <v>0.10799999999999998</v>
      </c>
      <c r="CO75" s="97">
        <f t="shared" si="118"/>
        <v>9.3000000000000013E-2</v>
      </c>
      <c r="CP75" s="97">
        <f t="shared" si="118"/>
        <v>9.3000000000000013E-2</v>
      </c>
      <c r="CQ75" s="97">
        <f t="shared" si="118"/>
        <v>0.10999999999999999</v>
      </c>
      <c r="CR75" s="97">
        <f t="shared" si="118"/>
        <v>8.0000000000000016E-2</v>
      </c>
      <c r="CS75" s="97">
        <f t="shared" si="118"/>
        <v>8.0000000000000016E-2</v>
      </c>
      <c r="CT75" s="97">
        <f t="shared" si="118"/>
        <v>8.0000000000000016E-2</v>
      </c>
      <c r="CU75" s="97">
        <f t="shared" si="118"/>
        <v>3.8000000000000006E-2</v>
      </c>
      <c r="CV75" s="97">
        <f t="shared" si="118"/>
        <v>3.8000000000000006E-2</v>
      </c>
      <c r="CW75" s="97">
        <f t="shared" si="118"/>
        <v>2.5999999999999995E-2</v>
      </c>
      <c r="CX75" s="97">
        <f t="shared" si="118"/>
        <v>2.5999999999999995E-2</v>
      </c>
      <c r="CY75" s="97">
        <f t="shared" si="119"/>
        <v>2.5999999999999995E-2</v>
      </c>
      <c r="CZ75" s="97">
        <f t="shared" si="119"/>
        <v>0.127</v>
      </c>
      <c r="DA75" s="97">
        <f t="shared" si="119"/>
        <v>5.6999999999999981E-2</v>
      </c>
      <c r="DC75" s="94" t="s">
        <v>2264</v>
      </c>
      <c r="DD75" s="97">
        <f t="shared" ref="DD75:DD77" si="121">CE75/BD4</f>
        <v>0.5669642857142857</v>
      </c>
      <c r="DE75" s="97">
        <f t="shared" si="120"/>
        <v>0.5669642857142857</v>
      </c>
      <c r="DF75" s="97">
        <f t="shared" si="120"/>
        <v>0.5669642857142857</v>
      </c>
      <c r="DG75" s="97">
        <f t="shared" si="120"/>
        <v>0.5957446808510638</v>
      </c>
      <c r="DH75" s="97">
        <f t="shared" si="120"/>
        <v>0.63333333333333319</v>
      </c>
      <c r="DI75" s="97">
        <f t="shared" si="120"/>
        <v>0.63333333333333319</v>
      </c>
      <c r="DJ75" s="97">
        <f t="shared" si="120"/>
        <v>0.56626506024096379</v>
      </c>
      <c r="DK75" s="97">
        <f t="shared" si="120"/>
        <v>0.63114754098360659</v>
      </c>
      <c r="DL75" s="97">
        <f t="shared" si="120"/>
        <v>0.63114754098360659</v>
      </c>
      <c r="DM75" s="97">
        <f t="shared" si="120"/>
        <v>0.6206896551724137</v>
      </c>
      <c r="DN75" s="97">
        <f t="shared" si="120"/>
        <v>0.63698630136986301</v>
      </c>
      <c r="DO75" s="97">
        <f t="shared" si="120"/>
        <v>0.63698630136986301</v>
      </c>
      <c r="DP75" s="97">
        <f t="shared" si="120"/>
        <v>0.6179775280898876</v>
      </c>
      <c r="DQ75" s="97">
        <f t="shared" si="120"/>
        <v>0.58823529411764708</v>
      </c>
      <c r="DR75" s="97">
        <f t="shared" si="120"/>
        <v>0.58823529411764708</v>
      </c>
      <c r="DS75" s="97">
        <f t="shared" si="120"/>
        <v>0.58823529411764708</v>
      </c>
      <c r="DT75" s="97">
        <f t="shared" si="120"/>
        <v>0.53521126760563387</v>
      </c>
      <c r="DU75" s="97">
        <f t="shared" si="120"/>
        <v>0.53521126760563387</v>
      </c>
      <c r="DV75" s="97">
        <f t="shared" si="120"/>
        <v>0.55319148936170215</v>
      </c>
      <c r="DW75" s="97">
        <f t="shared" si="120"/>
        <v>0.55319148936170215</v>
      </c>
      <c r="DX75" s="97">
        <f t="shared" si="120"/>
        <v>0.55319148936170215</v>
      </c>
      <c r="DY75" s="97">
        <f t="shared" si="120"/>
        <v>0.5669642857142857</v>
      </c>
      <c r="DZ75" s="97">
        <f t="shared" si="120"/>
        <v>0.63333333333333319</v>
      </c>
    </row>
    <row r="76" spans="80:130">
      <c r="CB76" s="94">
        <v>16</v>
      </c>
      <c r="CC76" s="94">
        <v>3</v>
      </c>
      <c r="CD76" s="94" t="str">
        <f t="shared" si="107"/>
        <v>処遇加算Ⅲ特定加算Ⅱベア加算なしから新加算Ⅲ</v>
      </c>
      <c r="CE76" s="97">
        <f t="shared" si="117"/>
        <v>8.4999999999999992E-2</v>
      </c>
      <c r="CF76" s="97">
        <f t="shared" si="117"/>
        <v>8.4999999999999992E-2</v>
      </c>
      <c r="CG76" s="97">
        <f t="shared" si="117"/>
        <v>8.4999999999999992E-2</v>
      </c>
      <c r="CH76" s="97">
        <f t="shared" si="117"/>
        <v>4.1000000000000002E-2</v>
      </c>
      <c r="CI76" s="97">
        <f t="shared" si="117"/>
        <v>4.6999999999999986E-2</v>
      </c>
      <c r="CJ76" s="97">
        <f t="shared" si="117"/>
        <v>4.6999999999999986E-2</v>
      </c>
      <c r="CK76" s="97">
        <f t="shared" si="117"/>
        <v>0.03</v>
      </c>
      <c r="CL76" s="97">
        <f t="shared" si="117"/>
        <v>6.5000000000000002E-2</v>
      </c>
      <c r="CM76" s="97">
        <f t="shared" si="117"/>
        <v>6.5000000000000002E-2</v>
      </c>
      <c r="CN76" s="97">
        <f t="shared" si="117"/>
        <v>8.3999999999999991E-2</v>
      </c>
      <c r="CO76" s="97">
        <f t="shared" si="118"/>
        <v>8.1000000000000003E-2</v>
      </c>
      <c r="CP76" s="97">
        <f t="shared" si="118"/>
        <v>8.1000000000000003E-2</v>
      </c>
      <c r="CQ76" s="97">
        <f t="shared" si="118"/>
        <v>8.6999999999999994E-2</v>
      </c>
      <c r="CR76" s="97">
        <f t="shared" si="118"/>
        <v>5.7000000000000002E-2</v>
      </c>
      <c r="CS76" s="97">
        <f t="shared" si="118"/>
        <v>5.7000000000000002E-2</v>
      </c>
      <c r="CT76" s="97">
        <f t="shared" si="118"/>
        <v>5.7000000000000002E-2</v>
      </c>
      <c r="CU76" s="97">
        <f t="shared" si="118"/>
        <v>2.0999999999999998E-2</v>
      </c>
      <c r="CV76" s="97">
        <f t="shared" si="118"/>
        <v>2.0999999999999998E-2</v>
      </c>
      <c r="CW76" s="97">
        <f t="shared" si="118"/>
        <v>1.4999999999999999E-2</v>
      </c>
      <c r="CX76" s="97">
        <f t="shared" si="118"/>
        <v>1.4999999999999999E-2</v>
      </c>
      <c r="CY76" s="97">
        <f t="shared" si="119"/>
        <v>1.4999999999999999E-2</v>
      </c>
      <c r="CZ76" s="97">
        <f t="shared" si="119"/>
        <v>8.4999999999999992E-2</v>
      </c>
      <c r="DA76" s="97">
        <f t="shared" si="119"/>
        <v>4.6999999999999986E-2</v>
      </c>
      <c r="DC76" s="94" t="s">
        <v>2265</v>
      </c>
      <c r="DD76" s="97">
        <f t="shared" si="121"/>
        <v>0.46703296703296698</v>
      </c>
      <c r="DE76" s="97">
        <f t="shared" si="120"/>
        <v>0.46703296703296698</v>
      </c>
      <c r="DF76" s="97">
        <f t="shared" si="120"/>
        <v>0.46703296703296698</v>
      </c>
      <c r="DG76" s="97">
        <f t="shared" si="120"/>
        <v>0.51898734177215189</v>
      </c>
      <c r="DH76" s="97">
        <f t="shared" si="120"/>
        <v>0.58749999999999991</v>
      </c>
      <c r="DI76" s="97">
        <f t="shared" si="120"/>
        <v>0.58749999999999991</v>
      </c>
      <c r="DJ76" s="97">
        <f t="shared" si="120"/>
        <v>0.45454545454545453</v>
      </c>
      <c r="DK76" s="97">
        <f t="shared" si="120"/>
        <v>0.59090909090909094</v>
      </c>
      <c r="DL76" s="97">
        <f t="shared" si="120"/>
        <v>0.59090909090909094</v>
      </c>
      <c r="DM76" s="97">
        <f t="shared" si="120"/>
        <v>0.55999999999999994</v>
      </c>
      <c r="DN76" s="97">
        <f t="shared" si="120"/>
        <v>0.60447761194029848</v>
      </c>
      <c r="DO76" s="97">
        <f t="shared" si="120"/>
        <v>0.60447761194029848</v>
      </c>
      <c r="DP76" s="97">
        <f t="shared" si="120"/>
        <v>0.56129032258064515</v>
      </c>
      <c r="DQ76" s="97">
        <f t="shared" si="120"/>
        <v>0.50442477876106195</v>
      </c>
      <c r="DR76" s="97">
        <f t="shared" si="120"/>
        <v>0.50442477876106195</v>
      </c>
      <c r="DS76" s="97">
        <f t="shared" si="120"/>
        <v>0.50442477876106195</v>
      </c>
      <c r="DT76" s="97">
        <f t="shared" si="120"/>
        <v>0.38888888888888884</v>
      </c>
      <c r="DU76" s="97">
        <f t="shared" si="120"/>
        <v>0.38888888888888884</v>
      </c>
      <c r="DV76" s="97">
        <f t="shared" si="120"/>
        <v>0.41666666666666669</v>
      </c>
      <c r="DW76" s="97">
        <f t="shared" si="120"/>
        <v>0.41666666666666669</v>
      </c>
      <c r="DX76" s="97">
        <f t="shared" si="120"/>
        <v>0.41666666666666669</v>
      </c>
      <c r="DY76" s="97">
        <f t="shared" si="120"/>
        <v>0.46703296703296698</v>
      </c>
      <c r="DZ76" s="97">
        <f t="shared" si="120"/>
        <v>0.58749999999999991</v>
      </c>
    </row>
    <row r="77" spans="80:130">
      <c r="CB77" s="94">
        <v>16</v>
      </c>
      <c r="CC77" s="94">
        <v>4</v>
      </c>
      <c r="CD77" s="94" t="str">
        <f t="shared" si="107"/>
        <v>処遇加算Ⅲ特定加算Ⅱベア加算なしから新加算Ⅳ</v>
      </c>
      <c r="CE77" s="97">
        <f t="shared" si="117"/>
        <v>4.7999999999999987E-2</v>
      </c>
      <c r="CF77" s="97">
        <f t="shared" si="117"/>
        <v>4.7999999999999987E-2</v>
      </c>
      <c r="CG77" s="97">
        <f t="shared" si="117"/>
        <v>4.7999999999999987E-2</v>
      </c>
      <c r="CH77" s="97">
        <f t="shared" si="117"/>
        <v>2.5000000000000001E-2</v>
      </c>
      <c r="CI77" s="97">
        <f t="shared" si="117"/>
        <v>3.0999999999999986E-2</v>
      </c>
      <c r="CJ77" s="97">
        <f t="shared" si="117"/>
        <v>3.0999999999999986E-2</v>
      </c>
      <c r="CK77" s="97">
        <f t="shared" si="117"/>
        <v>1.7000000000000001E-2</v>
      </c>
      <c r="CL77" s="97">
        <f t="shared" si="117"/>
        <v>4.2999999999999997E-2</v>
      </c>
      <c r="CM77" s="97">
        <f t="shared" si="117"/>
        <v>4.2999999999999997E-2</v>
      </c>
      <c r="CN77" s="97">
        <f t="shared" si="117"/>
        <v>5.5999999999999994E-2</v>
      </c>
      <c r="CO77" s="97">
        <f t="shared" si="118"/>
        <v>5.2999999999999992E-2</v>
      </c>
      <c r="CP77" s="97">
        <f t="shared" si="118"/>
        <v>5.2999999999999992E-2</v>
      </c>
      <c r="CQ77" s="97">
        <f t="shared" si="118"/>
        <v>5.6999999999999995E-2</v>
      </c>
      <c r="CR77" s="97">
        <f t="shared" si="118"/>
        <v>3.3999999999999996E-2</v>
      </c>
      <c r="CS77" s="97">
        <f t="shared" si="118"/>
        <v>3.3999999999999996E-2</v>
      </c>
      <c r="CT77" s="97">
        <f t="shared" si="118"/>
        <v>3.3999999999999996E-2</v>
      </c>
      <c r="CU77" s="97">
        <f t="shared" si="118"/>
        <v>1.1000000000000003E-2</v>
      </c>
      <c r="CV77" s="97">
        <f t="shared" si="118"/>
        <v>1.1000000000000003E-2</v>
      </c>
      <c r="CW77" s="97">
        <f t="shared" si="118"/>
        <v>8.0000000000000036E-3</v>
      </c>
      <c r="CX77" s="97">
        <f t="shared" si="118"/>
        <v>8.0000000000000036E-3</v>
      </c>
      <c r="CY77" s="97">
        <f t="shared" si="119"/>
        <v>8.0000000000000036E-3</v>
      </c>
      <c r="CZ77" s="97">
        <f t="shared" si="119"/>
        <v>4.7999999999999987E-2</v>
      </c>
      <c r="DA77" s="97">
        <f t="shared" si="119"/>
        <v>3.0999999999999986E-2</v>
      </c>
      <c r="DC77" s="94" t="s">
        <v>2266</v>
      </c>
      <c r="DD77" s="97">
        <f t="shared" si="121"/>
        <v>0.33103448275862063</v>
      </c>
      <c r="DE77" s="97">
        <f t="shared" si="120"/>
        <v>0.33103448275862063</v>
      </c>
      <c r="DF77" s="97">
        <f t="shared" si="120"/>
        <v>0.33103448275862063</v>
      </c>
      <c r="DG77" s="97">
        <f t="shared" si="120"/>
        <v>0.39682539682539686</v>
      </c>
      <c r="DH77" s="97">
        <f t="shared" si="120"/>
        <v>0.48437499999999989</v>
      </c>
      <c r="DI77" s="97">
        <f t="shared" si="120"/>
        <v>0.48437499999999989</v>
      </c>
      <c r="DJ77" s="97">
        <f t="shared" si="120"/>
        <v>0.32075471698113206</v>
      </c>
      <c r="DK77" s="97">
        <f t="shared" si="120"/>
        <v>0.48863636363636365</v>
      </c>
      <c r="DL77" s="97">
        <f t="shared" si="120"/>
        <v>0.48863636363636365</v>
      </c>
      <c r="DM77" s="97">
        <f t="shared" si="120"/>
        <v>0.45901639344262291</v>
      </c>
      <c r="DN77" s="97">
        <f t="shared" si="120"/>
        <v>0.49999999999999994</v>
      </c>
      <c r="DO77" s="97">
        <f t="shared" si="120"/>
        <v>0.49999999999999994</v>
      </c>
      <c r="DP77" s="97">
        <f t="shared" si="120"/>
        <v>0.45599999999999996</v>
      </c>
      <c r="DQ77" s="97">
        <f t="shared" si="120"/>
        <v>0.37777777777777777</v>
      </c>
      <c r="DR77" s="97">
        <f t="shared" si="120"/>
        <v>0.37777777777777777</v>
      </c>
      <c r="DS77" s="97">
        <f t="shared" si="120"/>
        <v>0.37777777777777777</v>
      </c>
      <c r="DT77" s="97">
        <f t="shared" si="120"/>
        <v>0.25000000000000006</v>
      </c>
      <c r="DU77" s="97">
        <f t="shared" si="120"/>
        <v>0.25000000000000006</v>
      </c>
      <c r="DV77" s="97">
        <f t="shared" si="120"/>
        <v>0.27586206896551735</v>
      </c>
      <c r="DW77" s="97">
        <f t="shared" si="120"/>
        <v>0.27586206896551735</v>
      </c>
      <c r="DX77" s="97">
        <f t="shared" si="120"/>
        <v>0.27586206896551735</v>
      </c>
      <c r="DY77" s="97">
        <f t="shared" si="120"/>
        <v>0.33103448275862063</v>
      </c>
      <c r="DZ77" s="97">
        <f t="shared" si="120"/>
        <v>0.48437499999999989</v>
      </c>
    </row>
    <row r="78" spans="80:130" ht="24">
      <c r="CB78" s="94">
        <v>16</v>
      </c>
      <c r="CC78" s="94">
        <v>16</v>
      </c>
      <c r="CD78" s="94" t="str">
        <f t="shared" si="107"/>
        <v>処遇加算Ⅲ特定加算Ⅱベア加算なしから新加算Ⅴ（12）</v>
      </c>
      <c r="CE78" s="97">
        <f t="shared" ref="CE78:DA78" si="122">BD18-AD$18</f>
        <v>2.1000000000000005E-2</v>
      </c>
      <c r="CF78" s="97">
        <f t="shared" si="122"/>
        <v>2.1000000000000005E-2</v>
      </c>
      <c r="CG78" s="97">
        <f t="shared" si="122"/>
        <v>2.1000000000000005E-2</v>
      </c>
      <c r="CH78" s="97">
        <f t="shared" si="122"/>
        <v>1.0000000000000002E-2</v>
      </c>
      <c r="CI78" s="97">
        <f t="shared" si="122"/>
        <v>1.0000000000000002E-2</v>
      </c>
      <c r="CJ78" s="97">
        <f t="shared" si="122"/>
        <v>1.0000000000000002E-2</v>
      </c>
      <c r="CK78" s="97">
        <f t="shared" si="122"/>
        <v>9.0000000000000011E-3</v>
      </c>
      <c r="CL78" s="97">
        <f t="shared" si="122"/>
        <v>1.2999999999999998E-2</v>
      </c>
      <c r="CM78" s="97">
        <f t="shared" si="122"/>
        <v>1.2999999999999998E-2</v>
      </c>
      <c r="CN78" s="97">
        <f t="shared" si="122"/>
        <v>2.2999999999999993E-2</v>
      </c>
      <c r="CO78" s="97">
        <f t="shared" si="122"/>
        <v>1.4999999999999999E-2</v>
      </c>
      <c r="CP78" s="97">
        <f t="shared" si="122"/>
        <v>1.4999999999999999E-2</v>
      </c>
      <c r="CQ78" s="97">
        <f t="shared" si="122"/>
        <v>2.1000000000000005E-2</v>
      </c>
      <c r="CR78" s="97">
        <f t="shared" si="122"/>
        <v>1.4000000000000005E-2</v>
      </c>
      <c r="CS78" s="97">
        <f t="shared" si="122"/>
        <v>1.4000000000000005E-2</v>
      </c>
      <c r="CT78" s="97">
        <f t="shared" si="122"/>
        <v>1.4000000000000005E-2</v>
      </c>
      <c r="CU78" s="97">
        <f t="shared" si="122"/>
        <v>6.9999999999999993E-3</v>
      </c>
      <c r="CV78" s="97">
        <f t="shared" si="122"/>
        <v>6.9999999999999993E-3</v>
      </c>
      <c r="CW78" s="97">
        <f t="shared" si="122"/>
        <v>5.000000000000001E-3</v>
      </c>
      <c r="CX78" s="97">
        <f t="shared" si="122"/>
        <v>5.000000000000001E-3</v>
      </c>
      <c r="CY78" s="97">
        <f t="shared" si="122"/>
        <v>5.000000000000001E-3</v>
      </c>
      <c r="CZ78" s="97">
        <f t="shared" si="122"/>
        <v>2.1000000000000005E-2</v>
      </c>
      <c r="DA78" s="97">
        <f t="shared" si="122"/>
        <v>1.0000000000000002E-2</v>
      </c>
      <c r="DC78" s="94" t="s">
        <v>2267</v>
      </c>
      <c r="DD78" s="97">
        <f>CE78/BD18</f>
        <v>0.17796610169491528</v>
      </c>
      <c r="DE78" s="97">
        <f t="shared" ref="DE78:DZ78" si="123">CF78/BE18</f>
        <v>0.17796610169491528</v>
      </c>
      <c r="DF78" s="97">
        <f t="shared" si="123"/>
        <v>0.17796610169491528</v>
      </c>
      <c r="DG78" s="97">
        <f t="shared" si="123"/>
        <v>0.20833333333333337</v>
      </c>
      <c r="DH78" s="97">
        <f t="shared" si="123"/>
        <v>0.23255813953488375</v>
      </c>
      <c r="DI78" s="97">
        <f t="shared" si="123"/>
        <v>0.23255813953488375</v>
      </c>
      <c r="DJ78" s="97">
        <f t="shared" si="123"/>
        <v>0.2</v>
      </c>
      <c r="DK78" s="97">
        <f t="shared" si="123"/>
        <v>0.22413793103448273</v>
      </c>
      <c r="DL78" s="97">
        <f t="shared" si="123"/>
        <v>0.22413793103448273</v>
      </c>
      <c r="DM78" s="97">
        <f t="shared" si="123"/>
        <v>0.25842696629213474</v>
      </c>
      <c r="DN78" s="97">
        <f t="shared" si="123"/>
        <v>0.22058823529411761</v>
      </c>
      <c r="DO78" s="97">
        <f t="shared" si="123"/>
        <v>0.22058823529411761</v>
      </c>
      <c r="DP78" s="97">
        <f t="shared" si="123"/>
        <v>0.2359550561797753</v>
      </c>
      <c r="DQ78" s="97">
        <f t="shared" si="123"/>
        <v>0.20000000000000007</v>
      </c>
      <c r="DR78" s="97">
        <f t="shared" si="123"/>
        <v>0.20000000000000007</v>
      </c>
      <c r="DS78" s="97">
        <f t="shared" si="123"/>
        <v>0.20000000000000007</v>
      </c>
      <c r="DT78" s="97">
        <f t="shared" si="123"/>
        <v>0.17499999999999999</v>
      </c>
      <c r="DU78" s="97">
        <f t="shared" si="123"/>
        <v>0.17499999999999999</v>
      </c>
      <c r="DV78" s="97">
        <f t="shared" si="123"/>
        <v>0.19230769230769235</v>
      </c>
      <c r="DW78" s="97">
        <f t="shared" si="123"/>
        <v>0.19230769230769235</v>
      </c>
      <c r="DX78" s="97">
        <f t="shared" si="123"/>
        <v>0.19230769230769235</v>
      </c>
      <c r="DY78" s="97">
        <f t="shared" si="123"/>
        <v>0.17796610169491528</v>
      </c>
      <c r="DZ78" s="97">
        <f t="shared" si="123"/>
        <v>0.23255813953488375</v>
      </c>
    </row>
    <row r="79" spans="80:130">
      <c r="CB79" s="94">
        <v>17</v>
      </c>
      <c r="CC79" s="94">
        <v>1</v>
      </c>
      <c r="CD79" s="94" t="str">
        <f t="shared" si="107"/>
        <v>処遇加算Ⅲ特定加算なしベア加算から新加算Ⅰ</v>
      </c>
      <c r="CE79" s="97">
        <f t="shared" ref="CE79:CN82" si="124">BD3-AD$19</f>
        <v>0.16599999999999998</v>
      </c>
      <c r="CF79" s="97">
        <f t="shared" si="124"/>
        <v>0.16599999999999998</v>
      </c>
      <c r="CG79" s="97">
        <f t="shared" si="124"/>
        <v>0.16599999999999998</v>
      </c>
      <c r="CH79" s="97">
        <f t="shared" si="124"/>
        <v>6.5999999999999989E-2</v>
      </c>
      <c r="CI79" s="97">
        <f t="shared" si="124"/>
        <v>5.7999999999999982E-2</v>
      </c>
      <c r="CJ79" s="97">
        <f t="shared" si="124"/>
        <v>5.7999999999999982E-2</v>
      </c>
      <c r="CK79" s="97">
        <f t="shared" si="124"/>
        <v>5.6999999999999995E-2</v>
      </c>
      <c r="CL79" s="97">
        <f t="shared" si="124"/>
        <v>0.08</v>
      </c>
      <c r="CM79" s="97">
        <f t="shared" si="124"/>
        <v>0.08</v>
      </c>
      <c r="CN79" s="97">
        <f t="shared" si="124"/>
        <v>0.11599999999999999</v>
      </c>
      <c r="CO79" s="97">
        <f t="shared" ref="CO79:CX82" si="125">BN3-AN$19</f>
        <v>9.1000000000000025E-2</v>
      </c>
      <c r="CP79" s="97">
        <f t="shared" si="125"/>
        <v>9.1000000000000025E-2</v>
      </c>
      <c r="CQ79" s="97">
        <f t="shared" si="125"/>
        <v>0.11799999999999999</v>
      </c>
      <c r="CR79" s="97">
        <f t="shared" si="125"/>
        <v>9.1000000000000011E-2</v>
      </c>
      <c r="CS79" s="97">
        <f t="shared" si="125"/>
        <v>9.1000000000000011E-2</v>
      </c>
      <c r="CT79" s="97">
        <f t="shared" si="125"/>
        <v>9.1000000000000011E-2</v>
      </c>
      <c r="CU79" s="97">
        <f t="shared" si="125"/>
        <v>5.1000000000000011E-2</v>
      </c>
      <c r="CV79" s="97">
        <f t="shared" si="125"/>
        <v>5.1000000000000011E-2</v>
      </c>
      <c r="CW79" s="97">
        <f t="shared" si="125"/>
        <v>3.599999999999999E-2</v>
      </c>
      <c r="CX79" s="97">
        <f t="shared" si="125"/>
        <v>3.599999999999999E-2</v>
      </c>
      <c r="CY79" s="97">
        <f t="shared" ref="CY79:DA82" si="126">BX3-AX$19</f>
        <v>3.599999999999999E-2</v>
      </c>
      <c r="CZ79" s="97">
        <f t="shared" si="126"/>
        <v>0.16599999999999998</v>
      </c>
      <c r="DA79" s="97">
        <f t="shared" si="126"/>
        <v>5.7999999999999982E-2</v>
      </c>
      <c r="DC79" s="94" t="s">
        <v>2268</v>
      </c>
      <c r="DD79" s="97">
        <f>CE79/BD3</f>
        <v>0.67755102040816317</v>
      </c>
      <c r="DE79" s="97">
        <f t="shared" ref="DE79:DZ82" si="127">CF79/BE3</f>
        <v>0.67755102040816317</v>
      </c>
      <c r="DF79" s="97">
        <f t="shared" si="127"/>
        <v>0.67755102040816317</v>
      </c>
      <c r="DG79" s="97">
        <f t="shared" si="127"/>
        <v>0.65999999999999992</v>
      </c>
      <c r="DH79" s="97">
        <f t="shared" si="127"/>
        <v>0.63043478260869557</v>
      </c>
      <c r="DI79" s="97">
        <f t="shared" si="127"/>
        <v>0.63043478260869557</v>
      </c>
      <c r="DJ79" s="97">
        <f t="shared" si="127"/>
        <v>0.66279069767441856</v>
      </c>
      <c r="DK79" s="97">
        <f t="shared" si="127"/>
        <v>0.625</v>
      </c>
      <c r="DL79" s="97">
        <f t="shared" si="127"/>
        <v>0.625</v>
      </c>
      <c r="DM79" s="97">
        <f t="shared" si="127"/>
        <v>0.64088397790055252</v>
      </c>
      <c r="DN79" s="97">
        <f t="shared" si="127"/>
        <v>0.61073825503355716</v>
      </c>
      <c r="DO79" s="97">
        <f t="shared" si="127"/>
        <v>0.61073825503355716</v>
      </c>
      <c r="DP79" s="97">
        <f t="shared" si="127"/>
        <v>0.63440860215053763</v>
      </c>
      <c r="DQ79" s="97">
        <f t="shared" si="127"/>
        <v>0.65</v>
      </c>
      <c r="DR79" s="97">
        <f t="shared" si="127"/>
        <v>0.65</v>
      </c>
      <c r="DS79" s="97">
        <f t="shared" si="127"/>
        <v>0.65</v>
      </c>
      <c r="DT79" s="97">
        <f t="shared" si="127"/>
        <v>0.68</v>
      </c>
      <c r="DU79" s="97">
        <f t="shared" si="127"/>
        <v>0.68</v>
      </c>
      <c r="DV79" s="97">
        <f t="shared" si="127"/>
        <v>0.70588235294117641</v>
      </c>
      <c r="DW79" s="97">
        <f t="shared" si="127"/>
        <v>0.70588235294117641</v>
      </c>
      <c r="DX79" s="97">
        <f t="shared" si="127"/>
        <v>0.70588235294117641</v>
      </c>
      <c r="DY79" s="97">
        <f t="shared" si="127"/>
        <v>0.67755102040816317</v>
      </c>
      <c r="DZ79" s="97">
        <f t="shared" si="127"/>
        <v>0.63043478260869557</v>
      </c>
    </row>
    <row r="80" spans="80:130">
      <c r="CB80" s="94">
        <v>17</v>
      </c>
      <c r="CC80" s="94">
        <v>2</v>
      </c>
      <c r="CD80" s="94" t="str">
        <f t="shared" si="107"/>
        <v>処遇加算Ⅲ特定加算なしベア加算から新加算Ⅱ</v>
      </c>
      <c r="CE80" s="97">
        <f t="shared" si="124"/>
        <v>0.14500000000000002</v>
      </c>
      <c r="CF80" s="97">
        <f t="shared" si="124"/>
        <v>0.14500000000000002</v>
      </c>
      <c r="CG80" s="97">
        <f t="shared" si="124"/>
        <v>0.14500000000000002</v>
      </c>
      <c r="CH80" s="97">
        <f t="shared" si="124"/>
        <v>0.06</v>
      </c>
      <c r="CI80" s="97">
        <f t="shared" si="124"/>
        <v>5.599999999999998E-2</v>
      </c>
      <c r="CJ80" s="97">
        <f t="shared" si="124"/>
        <v>5.599999999999998E-2</v>
      </c>
      <c r="CK80" s="97">
        <f t="shared" si="124"/>
        <v>5.3999999999999992E-2</v>
      </c>
      <c r="CL80" s="97">
        <f t="shared" si="124"/>
        <v>7.3999999999999996E-2</v>
      </c>
      <c r="CM80" s="97">
        <f t="shared" si="124"/>
        <v>7.3999999999999996E-2</v>
      </c>
      <c r="CN80" s="97">
        <f t="shared" si="124"/>
        <v>0.10899999999999999</v>
      </c>
      <c r="CO80" s="97">
        <f t="shared" si="125"/>
        <v>8.8000000000000023E-2</v>
      </c>
      <c r="CP80" s="97">
        <f t="shared" si="125"/>
        <v>8.8000000000000023E-2</v>
      </c>
      <c r="CQ80" s="97">
        <f t="shared" si="125"/>
        <v>0.10999999999999999</v>
      </c>
      <c r="CR80" s="97">
        <f t="shared" si="125"/>
        <v>8.7000000000000008E-2</v>
      </c>
      <c r="CS80" s="97">
        <f t="shared" si="125"/>
        <v>8.7000000000000008E-2</v>
      </c>
      <c r="CT80" s="97">
        <f t="shared" si="125"/>
        <v>8.7000000000000008E-2</v>
      </c>
      <c r="CU80" s="97">
        <f t="shared" si="125"/>
        <v>4.7000000000000007E-2</v>
      </c>
      <c r="CV80" s="97">
        <f t="shared" si="125"/>
        <v>4.7000000000000007E-2</v>
      </c>
      <c r="CW80" s="97">
        <f t="shared" si="125"/>
        <v>3.1999999999999994E-2</v>
      </c>
      <c r="CX80" s="97">
        <f t="shared" si="125"/>
        <v>3.1999999999999994E-2</v>
      </c>
      <c r="CY80" s="97">
        <f t="shared" si="126"/>
        <v>3.1999999999999994E-2</v>
      </c>
      <c r="CZ80" s="97">
        <f t="shared" si="126"/>
        <v>0.14500000000000002</v>
      </c>
      <c r="DA80" s="97">
        <f t="shared" si="126"/>
        <v>5.599999999999998E-2</v>
      </c>
      <c r="DC80" s="94" t="s">
        <v>2269</v>
      </c>
      <c r="DD80" s="97">
        <f t="shared" ref="DD80:DD82" si="128">CE80/BD4</f>
        <v>0.6473214285714286</v>
      </c>
      <c r="DE80" s="97">
        <f t="shared" si="127"/>
        <v>0.6473214285714286</v>
      </c>
      <c r="DF80" s="97">
        <f t="shared" si="127"/>
        <v>0.6473214285714286</v>
      </c>
      <c r="DG80" s="97">
        <f t="shared" si="127"/>
        <v>0.63829787234042545</v>
      </c>
      <c r="DH80" s="97">
        <f t="shared" si="127"/>
        <v>0.62222222222222212</v>
      </c>
      <c r="DI80" s="97">
        <f t="shared" si="127"/>
        <v>0.62222222222222212</v>
      </c>
      <c r="DJ80" s="97">
        <f t="shared" si="127"/>
        <v>0.6506024096385542</v>
      </c>
      <c r="DK80" s="97">
        <f t="shared" si="127"/>
        <v>0.60655737704918034</v>
      </c>
      <c r="DL80" s="97">
        <f t="shared" si="127"/>
        <v>0.60655737704918034</v>
      </c>
      <c r="DM80" s="97">
        <f t="shared" si="127"/>
        <v>0.62643678160919536</v>
      </c>
      <c r="DN80" s="97">
        <f t="shared" si="127"/>
        <v>0.60273972602739734</v>
      </c>
      <c r="DO80" s="97">
        <f t="shared" si="127"/>
        <v>0.60273972602739734</v>
      </c>
      <c r="DP80" s="97">
        <f t="shared" si="127"/>
        <v>0.6179775280898876</v>
      </c>
      <c r="DQ80" s="97">
        <f t="shared" si="127"/>
        <v>0.63970588235294124</v>
      </c>
      <c r="DR80" s="97">
        <f t="shared" si="127"/>
        <v>0.63970588235294124</v>
      </c>
      <c r="DS80" s="97">
        <f t="shared" si="127"/>
        <v>0.63970588235294124</v>
      </c>
      <c r="DT80" s="97">
        <f t="shared" si="127"/>
        <v>0.6619718309859155</v>
      </c>
      <c r="DU80" s="97">
        <f t="shared" si="127"/>
        <v>0.6619718309859155</v>
      </c>
      <c r="DV80" s="97">
        <f t="shared" si="127"/>
        <v>0.68085106382978722</v>
      </c>
      <c r="DW80" s="97">
        <f t="shared" si="127"/>
        <v>0.68085106382978722</v>
      </c>
      <c r="DX80" s="97">
        <f t="shared" si="127"/>
        <v>0.68085106382978722</v>
      </c>
      <c r="DY80" s="97">
        <f t="shared" si="127"/>
        <v>0.6473214285714286</v>
      </c>
      <c r="DZ80" s="97">
        <f t="shared" si="127"/>
        <v>0.62222222222222212</v>
      </c>
    </row>
    <row r="81" spans="80:130">
      <c r="CB81" s="94">
        <v>17</v>
      </c>
      <c r="CC81" s="94">
        <v>3</v>
      </c>
      <c r="CD81" s="94" t="str">
        <f t="shared" si="107"/>
        <v>処遇加算Ⅲ特定加算なしベア加算から新加算Ⅲ</v>
      </c>
      <c r="CE81" s="97">
        <f t="shared" si="124"/>
        <v>0.10299999999999999</v>
      </c>
      <c r="CF81" s="97">
        <f t="shared" si="124"/>
        <v>0.10299999999999999</v>
      </c>
      <c r="CG81" s="97">
        <f t="shared" si="124"/>
        <v>0.10299999999999999</v>
      </c>
      <c r="CH81" s="97">
        <f t="shared" si="124"/>
        <v>4.4999999999999998E-2</v>
      </c>
      <c r="CI81" s="97">
        <f t="shared" si="124"/>
        <v>4.5999999999999985E-2</v>
      </c>
      <c r="CJ81" s="97">
        <f t="shared" si="124"/>
        <v>4.5999999999999985E-2</v>
      </c>
      <c r="CK81" s="97">
        <f t="shared" si="124"/>
        <v>3.7000000000000005E-2</v>
      </c>
      <c r="CL81" s="97">
        <f t="shared" si="124"/>
        <v>6.2E-2</v>
      </c>
      <c r="CM81" s="97">
        <f t="shared" si="124"/>
        <v>6.2E-2</v>
      </c>
      <c r="CN81" s="97">
        <f t="shared" si="124"/>
        <v>8.4999999999999992E-2</v>
      </c>
      <c r="CO81" s="97">
        <f t="shared" si="125"/>
        <v>7.6000000000000012E-2</v>
      </c>
      <c r="CP81" s="97">
        <f t="shared" si="125"/>
        <v>7.6000000000000012E-2</v>
      </c>
      <c r="CQ81" s="97">
        <f t="shared" si="125"/>
        <v>8.6999999999999994E-2</v>
      </c>
      <c r="CR81" s="97">
        <f t="shared" si="125"/>
        <v>6.4000000000000001E-2</v>
      </c>
      <c r="CS81" s="97">
        <f t="shared" si="125"/>
        <v>6.4000000000000001E-2</v>
      </c>
      <c r="CT81" s="97">
        <f t="shared" si="125"/>
        <v>6.4000000000000001E-2</v>
      </c>
      <c r="CU81" s="97">
        <f t="shared" si="125"/>
        <v>0.03</v>
      </c>
      <c r="CV81" s="97">
        <f t="shared" si="125"/>
        <v>0.03</v>
      </c>
      <c r="CW81" s="97">
        <f t="shared" si="125"/>
        <v>2.0999999999999998E-2</v>
      </c>
      <c r="CX81" s="97">
        <f t="shared" si="125"/>
        <v>2.0999999999999998E-2</v>
      </c>
      <c r="CY81" s="97">
        <f t="shared" si="126"/>
        <v>2.0999999999999998E-2</v>
      </c>
      <c r="CZ81" s="97">
        <f t="shared" si="126"/>
        <v>0.10299999999999999</v>
      </c>
      <c r="DA81" s="97">
        <f t="shared" si="126"/>
        <v>4.5999999999999985E-2</v>
      </c>
      <c r="DC81" s="94" t="s">
        <v>2270</v>
      </c>
      <c r="DD81" s="97">
        <f t="shared" si="128"/>
        <v>0.56593406593406592</v>
      </c>
      <c r="DE81" s="97">
        <f t="shared" si="127"/>
        <v>0.56593406593406592</v>
      </c>
      <c r="DF81" s="97">
        <f t="shared" si="127"/>
        <v>0.56593406593406592</v>
      </c>
      <c r="DG81" s="97">
        <f t="shared" si="127"/>
        <v>0.56962025316455689</v>
      </c>
      <c r="DH81" s="97">
        <f t="shared" si="127"/>
        <v>0.57499999999999996</v>
      </c>
      <c r="DI81" s="97">
        <f t="shared" si="127"/>
        <v>0.57499999999999996</v>
      </c>
      <c r="DJ81" s="97">
        <f t="shared" si="127"/>
        <v>0.56060606060606066</v>
      </c>
      <c r="DK81" s="97">
        <f t="shared" si="127"/>
        <v>0.5636363636363636</v>
      </c>
      <c r="DL81" s="97">
        <f t="shared" si="127"/>
        <v>0.5636363636363636</v>
      </c>
      <c r="DM81" s="97">
        <f t="shared" si="127"/>
        <v>0.56666666666666665</v>
      </c>
      <c r="DN81" s="97">
        <f t="shared" si="127"/>
        <v>0.56716417910447769</v>
      </c>
      <c r="DO81" s="97">
        <f t="shared" si="127"/>
        <v>0.56716417910447769</v>
      </c>
      <c r="DP81" s="97">
        <f t="shared" si="127"/>
        <v>0.56129032258064515</v>
      </c>
      <c r="DQ81" s="97">
        <f t="shared" si="127"/>
        <v>0.5663716814159292</v>
      </c>
      <c r="DR81" s="97">
        <f t="shared" si="127"/>
        <v>0.5663716814159292</v>
      </c>
      <c r="DS81" s="97">
        <f t="shared" si="127"/>
        <v>0.5663716814159292</v>
      </c>
      <c r="DT81" s="97">
        <f t="shared" si="127"/>
        <v>0.55555555555555558</v>
      </c>
      <c r="DU81" s="97">
        <f t="shared" si="127"/>
        <v>0.55555555555555558</v>
      </c>
      <c r="DV81" s="97">
        <f t="shared" si="127"/>
        <v>0.58333333333333337</v>
      </c>
      <c r="DW81" s="97">
        <f t="shared" si="127"/>
        <v>0.58333333333333337</v>
      </c>
      <c r="DX81" s="97">
        <f t="shared" si="127"/>
        <v>0.58333333333333337</v>
      </c>
      <c r="DY81" s="97">
        <f t="shared" si="127"/>
        <v>0.56593406593406592</v>
      </c>
      <c r="DZ81" s="97">
        <f t="shared" si="127"/>
        <v>0.57499999999999996</v>
      </c>
    </row>
    <row r="82" spans="80:130">
      <c r="CB82" s="94">
        <v>17</v>
      </c>
      <c r="CC82" s="94">
        <v>4</v>
      </c>
      <c r="CD82" s="94" t="str">
        <f t="shared" si="107"/>
        <v>処遇加算Ⅲ特定加算なしベア加算から新加算Ⅳ</v>
      </c>
      <c r="CE82" s="97">
        <f t="shared" si="124"/>
        <v>6.5999999999999989E-2</v>
      </c>
      <c r="CF82" s="97">
        <f t="shared" si="124"/>
        <v>6.5999999999999989E-2</v>
      </c>
      <c r="CG82" s="97">
        <f t="shared" si="124"/>
        <v>6.5999999999999989E-2</v>
      </c>
      <c r="CH82" s="97">
        <f t="shared" si="124"/>
        <v>2.8999999999999998E-2</v>
      </c>
      <c r="CI82" s="97">
        <f t="shared" si="124"/>
        <v>2.9999999999999985E-2</v>
      </c>
      <c r="CJ82" s="97">
        <f t="shared" si="124"/>
        <v>2.9999999999999985E-2</v>
      </c>
      <c r="CK82" s="97">
        <f t="shared" si="124"/>
        <v>2.4000000000000007E-2</v>
      </c>
      <c r="CL82" s="97">
        <f t="shared" si="124"/>
        <v>3.9999999999999994E-2</v>
      </c>
      <c r="CM82" s="97">
        <f t="shared" si="124"/>
        <v>3.9999999999999994E-2</v>
      </c>
      <c r="CN82" s="97">
        <f t="shared" si="124"/>
        <v>5.6999999999999995E-2</v>
      </c>
      <c r="CO82" s="97">
        <f t="shared" si="125"/>
        <v>4.7999999999999994E-2</v>
      </c>
      <c r="CP82" s="97">
        <f t="shared" si="125"/>
        <v>4.7999999999999994E-2</v>
      </c>
      <c r="CQ82" s="97">
        <f t="shared" si="125"/>
        <v>5.6999999999999995E-2</v>
      </c>
      <c r="CR82" s="97">
        <f t="shared" si="125"/>
        <v>4.0999999999999995E-2</v>
      </c>
      <c r="CS82" s="97">
        <f t="shared" si="125"/>
        <v>4.0999999999999995E-2</v>
      </c>
      <c r="CT82" s="97">
        <f t="shared" si="125"/>
        <v>4.0999999999999995E-2</v>
      </c>
      <c r="CU82" s="97">
        <f t="shared" si="125"/>
        <v>2.0000000000000004E-2</v>
      </c>
      <c r="CV82" s="97">
        <f t="shared" si="125"/>
        <v>2.0000000000000004E-2</v>
      </c>
      <c r="CW82" s="97">
        <f t="shared" si="125"/>
        <v>1.4000000000000002E-2</v>
      </c>
      <c r="CX82" s="97">
        <f t="shared" si="125"/>
        <v>1.4000000000000002E-2</v>
      </c>
      <c r="CY82" s="97">
        <f t="shared" si="126"/>
        <v>1.4000000000000002E-2</v>
      </c>
      <c r="CZ82" s="97">
        <f t="shared" si="126"/>
        <v>6.5999999999999989E-2</v>
      </c>
      <c r="DA82" s="97">
        <f t="shared" si="126"/>
        <v>2.9999999999999985E-2</v>
      </c>
      <c r="DC82" s="94" t="s">
        <v>2271</v>
      </c>
      <c r="DD82" s="97">
        <f t="shared" si="128"/>
        <v>0.45517241379310341</v>
      </c>
      <c r="DE82" s="97">
        <f t="shared" si="127"/>
        <v>0.45517241379310341</v>
      </c>
      <c r="DF82" s="97">
        <f t="shared" si="127"/>
        <v>0.45517241379310341</v>
      </c>
      <c r="DG82" s="97">
        <f t="shared" si="127"/>
        <v>0.46031746031746029</v>
      </c>
      <c r="DH82" s="97">
        <f t="shared" si="127"/>
        <v>0.46874999999999983</v>
      </c>
      <c r="DI82" s="97">
        <f t="shared" si="127"/>
        <v>0.46874999999999983</v>
      </c>
      <c r="DJ82" s="97">
        <f t="shared" si="127"/>
        <v>0.4528301886792454</v>
      </c>
      <c r="DK82" s="97">
        <f t="shared" si="127"/>
        <v>0.45454545454545447</v>
      </c>
      <c r="DL82" s="97">
        <f t="shared" si="127"/>
        <v>0.45454545454545447</v>
      </c>
      <c r="DM82" s="97">
        <f t="shared" si="127"/>
        <v>0.46721311475409832</v>
      </c>
      <c r="DN82" s="97">
        <f t="shared" si="127"/>
        <v>0.45283018867924524</v>
      </c>
      <c r="DO82" s="97">
        <f t="shared" si="127"/>
        <v>0.45283018867924524</v>
      </c>
      <c r="DP82" s="97">
        <f t="shared" si="127"/>
        <v>0.45599999999999996</v>
      </c>
      <c r="DQ82" s="97">
        <f t="shared" si="127"/>
        <v>0.45555555555555549</v>
      </c>
      <c r="DR82" s="97">
        <f t="shared" si="127"/>
        <v>0.45555555555555549</v>
      </c>
      <c r="DS82" s="97">
        <f t="shared" si="127"/>
        <v>0.45555555555555549</v>
      </c>
      <c r="DT82" s="97">
        <f t="shared" si="127"/>
        <v>0.45454545454545459</v>
      </c>
      <c r="DU82" s="97">
        <f t="shared" si="127"/>
        <v>0.45454545454545459</v>
      </c>
      <c r="DV82" s="97">
        <f t="shared" si="127"/>
        <v>0.48275862068965519</v>
      </c>
      <c r="DW82" s="97">
        <f t="shared" si="127"/>
        <v>0.48275862068965519</v>
      </c>
      <c r="DX82" s="97">
        <f t="shared" si="127"/>
        <v>0.48275862068965519</v>
      </c>
      <c r="DY82" s="97">
        <f t="shared" si="127"/>
        <v>0.45517241379310341</v>
      </c>
      <c r="DZ82" s="97">
        <f t="shared" si="127"/>
        <v>0.46874999999999983</v>
      </c>
    </row>
    <row r="83" spans="80:130">
      <c r="CB83" s="94">
        <v>17</v>
      </c>
      <c r="CC83" s="94">
        <v>17</v>
      </c>
      <c r="CD83" s="94" t="str">
        <f t="shared" si="107"/>
        <v>処遇加算Ⅲ特定加算なしベア加算から新加算Ⅴ（13）</v>
      </c>
      <c r="CE83" s="97">
        <f t="shared" ref="CE83:DA83" si="129">BD19-AD$19</f>
        <v>2.1000000000000005E-2</v>
      </c>
      <c r="CF83" s="97">
        <f t="shared" si="129"/>
        <v>2.1000000000000005E-2</v>
      </c>
      <c r="CG83" s="97">
        <f t="shared" si="129"/>
        <v>2.1000000000000005E-2</v>
      </c>
      <c r="CH83" s="97">
        <f t="shared" si="129"/>
        <v>1.0000000000000002E-2</v>
      </c>
      <c r="CI83" s="97">
        <f t="shared" si="129"/>
        <v>1.0000000000000002E-2</v>
      </c>
      <c r="CJ83" s="97">
        <f t="shared" si="129"/>
        <v>1.0000000000000002E-2</v>
      </c>
      <c r="CK83" s="97">
        <f t="shared" si="129"/>
        <v>9.0000000000000011E-3</v>
      </c>
      <c r="CL83" s="97">
        <f t="shared" si="129"/>
        <v>1.2999999999999998E-2</v>
      </c>
      <c r="CM83" s="97">
        <f t="shared" si="129"/>
        <v>1.2999999999999998E-2</v>
      </c>
      <c r="CN83" s="97">
        <f t="shared" si="129"/>
        <v>2.2999999999999993E-2</v>
      </c>
      <c r="CO83" s="97">
        <f t="shared" si="129"/>
        <v>1.5000000000000006E-2</v>
      </c>
      <c r="CP83" s="97">
        <f t="shared" si="129"/>
        <v>1.5000000000000006E-2</v>
      </c>
      <c r="CQ83" s="97">
        <f t="shared" si="129"/>
        <v>2.1000000000000005E-2</v>
      </c>
      <c r="CR83" s="97">
        <f t="shared" si="129"/>
        <v>1.3999999999999999E-2</v>
      </c>
      <c r="CS83" s="97">
        <f t="shared" si="129"/>
        <v>1.3999999999999999E-2</v>
      </c>
      <c r="CT83" s="97">
        <f t="shared" si="129"/>
        <v>1.3999999999999999E-2</v>
      </c>
      <c r="CU83" s="97">
        <f t="shared" si="129"/>
        <v>6.9999999999999993E-3</v>
      </c>
      <c r="CV83" s="97">
        <f t="shared" si="129"/>
        <v>6.9999999999999993E-3</v>
      </c>
      <c r="CW83" s="97">
        <f t="shared" si="129"/>
        <v>5.000000000000001E-3</v>
      </c>
      <c r="CX83" s="97">
        <f t="shared" si="129"/>
        <v>5.000000000000001E-3</v>
      </c>
      <c r="CY83" s="97">
        <f t="shared" si="129"/>
        <v>5.000000000000001E-3</v>
      </c>
      <c r="CZ83" s="97">
        <f t="shared" si="129"/>
        <v>2.1000000000000005E-2</v>
      </c>
      <c r="DA83" s="97">
        <f t="shared" si="129"/>
        <v>1.0000000000000002E-2</v>
      </c>
      <c r="DC83" s="94" t="s">
        <v>2272</v>
      </c>
      <c r="DD83" s="97">
        <f>CE83/BD19</f>
        <v>0.21000000000000005</v>
      </c>
      <c r="DE83" s="97">
        <f t="shared" ref="DE83:DZ83" si="130">CF83/BE19</f>
        <v>0.21000000000000005</v>
      </c>
      <c r="DF83" s="97">
        <f t="shared" si="130"/>
        <v>0.21000000000000005</v>
      </c>
      <c r="DG83" s="97">
        <f t="shared" si="130"/>
        <v>0.22727272727272729</v>
      </c>
      <c r="DH83" s="97">
        <f t="shared" si="130"/>
        <v>0.22727272727272729</v>
      </c>
      <c r="DI83" s="97">
        <f t="shared" si="130"/>
        <v>0.22727272727272729</v>
      </c>
      <c r="DJ83" s="97">
        <f t="shared" si="130"/>
        <v>0.23684210526315794</v>
      </c>
      <c r="DK83" s="97">
        <f t="shared" si="130"/>
        <v>0.21311475409836061</v>
      </c>
      <c r="DL83" s="97">
        <f t="shared" si="130"/>
        <v>0.21311475409836061</v>
      </c>
      <c r="DM83" s="97">
        <f t="shared" si="130"/>
        <v>0.2613636363636363</v>
      </c>
      <c r="DN83" s="97">
        <f t="shared" si="130"/>
        <v>0.20547945205479459</v>
      </c>
      <c r="DO83" s="97">
        <f t="shared" si="130"/>
        <v>0.20547945205479459</v>
      </c>
      <c r="DP83" s="97">
        <f t="shared" si="130"/>
        <v>0.2359550561797753</v>
      </c>
      <c r="DQ83" s="97">
        <f t="shared" si="130"/>
        <v>0.22222222222222221</v>
      </c>
      <c r="DR83" s="97">
        <f t="shared" si="130"/>
        <v>0.22222222222222221</v>
      </c>
      <c r="DS83" s="97">
        <f t="shared" si="130"/>
        <v>0.22222222222222221</v>
      </c>
      <c r="DT83" s="97">
        <f t="shared" si="130"/>
        <v>0.22580645161290319</v>
      </c>
      <c r="DU83" s="97">
        <f t="shared" si="130"/>
        <v>0.22580645161290319</v>
      </c>
      <c r="DV83" s="97">
        <f t="shared" si="130"/>
        <v>0.25000000000000006</v>
      </c>
      <c r="DW83" s="97">
        <f t="shared" si="130"/>
        <v>0.25000000000000006</v>
      </c>
      <c r="DX83" s="97">
        <f t="shared" si="130"/>
        <v>0.25000000000000006</v>
      </c>
      <c r="DY83" s="97">
        <f t="shared" si="130"/>
        <v>0.21000000000000005</v>
      </c>
      <c r="DZ83" s="97">
        <f t="shared" si="130"/>
        <v>0.22727272727272729</v>
      </c>
    </row>
    <row r="84" spans="80:130">
      <c r="CB84" s="94">
        <v>18</v>
      </c>
      <c r="CC84" s="94">
        <v>1</v>
      </c>
      <c r="CD84" s="94" t="str">
        <f t="shared" si="107"/>
        <v>処遇加算Ⅲ特定加算なしベア加算なしから新加算Ⅰ</v>
      </c>
      <c r="CE84" s="97">
        <f t="shared" ref="CE84:CN87" si="131">BD3-AD$20</f>
        <v>0.19</v>
      </c>
      <c r="CF84" s="97">
        <f t="shared" si="131"/>
        <v>0.19</v>
      </c>
      <c r="CG84" s="97">
        <f t="shared" si="131"/>
        <v>0.19</v>
      </c>
      <c r="CH84" s="97">
        <f t="shared" si="131"/>
        <v>7.6999999999999985E-2</v>
      </c>
      <c r="CI84" s="97">
        <f t="shared" si="131"/>
        <v>6.8999999999999978E-2</v>
      </c>
      <c r="CJ84" s="97">
        <f t="shared" si="131"/>
        <v>6.8999999999999978E-2</v>
      </c>
      <c r="CK84" s="97">
        <f t="shared" si="131"/>
        <v>6.699999999999999E-2</v>
      </c>
      <c r="CL84" s="97">
        <f t="shared" si="131"/>
        <v>9.5000000000000001E-2</v>
      </c>
      <c r="CM84" s="97">
        <f t="shared" si="131"/>
        <v>9.5000000000000001E-2</v>
      </c>
      <c r="CN84" s="97">
        <f t="shared" si="131"/>
        <v>0.13899999999999998</v>
      </c>
      <c r="CO84" s="97">
        <f t="shared" ref="CO84:CX87" si="132">BN3-AN$20</f>
        <v>0.10800000000000001</v>
      </c>
      <c r="CP84" s="97">
        <f t="shared" si="132"/>
        <v>0.10800000000000001</v>
      </c>
      <c r="CQ84" s="97">
        <f t="shared" si="132"/>
        <v>0.14100000000000001</v>
      </c>
      <c r="CR84" s="97">
        <f t="shared" si="132"/>
        <v>0.10700000000000001</v>
      </c>
      <c r="CS84" s="97">
        <f t="shared" si="132"/>
        <v>0.10700000000000001</v>
      </c>
      <c r="CT84" s="97">
        <f t="shared" si="132"/>
        <v>0.10700000000000001</v>
      </c>
      <c r="CU84" s="97">
        <f t="shared" si="132"/>
        <v>5.9000000000000011E-2</v>
      </c>
      <c r="CV84" s="97">
        <f t="shared" si="132"/>
        <v>5.9000000000000011E-2</v>
      </c>
      <c r="CW84" s="97">
        <f t="shared" si="132"/>
        <v>4.0999999999999988E-2</v>
      </c>
      <c r="CX84" s="97">
        <f t="shared" si="132"/>
        <v>4.0999999999999988E-2</v>
      </c>
      <c r="CY84" s="97">
        <f t="shared" ref="CY84:DA87" si="133">BX3-AX$20</f>
        <v>4.0999999999999988E-2</v>
      </c>
      <c r="CZ84" s="97">
        <f t="shared" si="133"/>
        <v>0.19</v>
      </c>
      <c r="DA84" s="97">
        <f t="shared" si="133"/>
        <v>6.8999999999999978E-2</v>
      </c>
      <c r="DC84" s="94" t="s">
        <v>2273</v>
      </c>
      <c r="DD84" s="97">
        <f>CE84/BD3</f>
        <v>0.77551020408163263</v>
      </c>
      <c r="DE84" s="97">
        <f t="shared" ref="DE84:DZ87" si="134">CF84/BE3</f>
        <v>0.77551020408163263</v>
      </c>
      <c r="DF84" s="97">
        <f t="shared" si="134"/>
        <v>0.77551020408163263</v>
      </c>
      <c r="DG84" s="97">
        <f t="shared" si="134"/>
        <v>0.76999999999999991</v>
      </c>
      <c r="DH84" s="97">
        <f t="shared" si="134"/>
        <v>0.74999999999999989</v>
      </c>
      <c r="DI84" s="97">
        <f t="shared" si="134"/>
        <v>0.74999999999999989</v>
      </c>
      <c r="DJ84" s="97">
        <f t="shared" si="134"/>
        <v>0.77906976744186041</v>
      </c>
      <c r="DK84" s="97">
        <f t="shared" si="134"/>
        <v>0.7421875</v>
      </c>
      <c r="DL84" s="97">
        <f t="shared" si="134"/>
        <v>0.7421875</v>
      </c>
      <c r="DM84" s="97">
        <f t="shared" si="134"/>
        <v>0.7679558011049723</v>
      </c>
      <c r="DN84" s="97">
        <f t="shared" si="134"/>
        <v>0.72483221476510062</v>
      </c>
      <c r="DO84" s="97">
        <f t="shared" si="134"/>
        <v>0.72483221476510062</v>
      </c>
      <c r="DP84" s="97">
        <f t="shared" si="134"/>
        <v>0.75806451612903236</v>
      </c>
      <c r="DQ84" s="97">
        <f t="shared" si="134"/>
        <v>0.76428571428571435</v>
      </c>
      <c r="DR84" s="97">
        <f t="shared" si="134"/>
        <v>0.76428571428571435</v>
      </c>
      <c r="DS84" s="97">
        <f t="shared" si="134"/>
        <v>0.76428571428571435</v>
      </c>
      <c r="DT84" s="97">
        <f t="shared" si="134"/>
        <v>0.78666666666666674</v>
      </c>
      <c r="DU84" s="97">
        <f t="shared" si="134"/>
        <v>0.78666666666666674</v>
      </c>
      <c r="DV84" s="97">
        <f t="shared" si="134"/>
        <v>0.8039215686274509</v>
      </c>
      <c r="DW84" s="97">
        <f t="shared" si="134"/>
        <v>0.8039215686274509</v>
      </c>
      <c r="DX84" s="97">
        <f t="shared" si="134"/>
        <v>0.8039215686274509</v>
      </c>
      <c r="DY84" s="97">
        <f t="shared" si="134"/>
        <v>0.77551020408163263</v>
      </c>
      <c r="DZ84" s="97">
        <f t="shared" si="134"/>
        <v>0.74999999999999989</v>
      </c>
    </row>
    <row r="85" spans="80:130">
      <c r="CB85" s="94">
        <v>18</v>
      </c>
      <c r="CC85" s="94">
        <v>2</v>
      </c>
      <c r="CD85" s="94" t="str">
        <f t="shared" si="107"/>
        <v>処遇加算Ⅲ特定加算なしベア加算なしから新加算Ⅱ</v>
      </c>
      <c r="CE85" s="97">
        <f t="shared" si="131"/>
        <v>0.16900000000000001</v>
      </c>
      <c r="CF85" s="97">
        <f t="shared" si="131"/>
        <v>0.16900000000000001</v>
      </c>
      <c r="CG85" s="97">
        <f t="shared" si="131"/>
        <v>0.16900000000000001</v>
      </c>
      <c r="CH85" s="97">
        <f t="shared" si="131"/>
        <v>7.1000000000000008E-2</v>
      </c>
      <c r="CI85" s="97">
        <f t="shared" si="131"/>
        <v>6.6999999999999976E-2</v>
      </c>
      <c r="CJ85" s="97">
        <f t="shared" si="131"/>
        <v>6.6999999999999976E-2</v>
      </c>
      <c r="CK85" s="97">
        <f t="shared" si="131"/>
        <v>6.3999999999999987E-2</v>
      </c>
      <c r="CL85" s="97">
        <f t="shared" si="131"/>
        <v>8.8999999999999996E-2</v>
      </c>
      <c r="CM85" s="97">
        <f t="shared" si="131"/>
        <v>8.8999999999999996E-2</v>
      </c>
      <c r="CN85" s="97">
        <f t="shared" si="131"/>
        <v>0.13199999999999998</v>
      </c>
      <c r="CO85" s="97">
        <f t="shared" si="132"/>
        <v>0.10500000000000001</v>
      </c>
      <c r="CP85" s="97">
        <f t="shared" si="132"/>
        <v>0.10500000000000001</v>
      </c>
      <c r="CQ85" s="97">
        <f t="shared" si="132"/>
        <v>0.13300000000000001</v>
      </c>
      <c r="CR85" s="97">
        <f t="shared" si="132"/>
        <v>0.10300000000000001</v>
      </c>
      <c r="CS85" s="97">
        <f t="shared" si="132"/>
        <v>0.10300000000000001</v>
      </c>
      <c r="CT85" s="97">
        <f t="shared" si="132"/>
        <v>0.10300000000000001</v>
      </c>
      <c r="CU85" s="97">
        <f t="shared" si="132"/>
        <v>5.5000000000000007E-2</v>
      </c>
      <c r="CV85" s="97">
        <f t="shared" si="132"/>
        <v>5.5000000000000007E-2</v>
      </c>
      <c r="CW85" s="97">
        <f t="shared" si="132"/>
        <v>3.6999999999999991E-2</v>
      </c>
      <c r="CX85" s="97">
        <f t="shared" si="132"/>
        <v>3.6999999999999991E-2</v>
      </c>
      <c r="CY85" s="97">
        <f t="shared" si="133"/>
        <v>3.6999999999999991E-2</v>
      </c>
      <c r="CZ85" s="97">
        <f t="shared" si="133"/>
        <v>0.16900000000000001</v>
      </c>
      <c r="DA85" s="97">
        <f t="shared" si="133"/>
        <v>6.6999999999999976E-2</v>
      </c>
      <c r="DC85" s="94" t="s">
        <v>2274</v>
      </c>
      <c r="DD85" s="97">
        <f t="shared" ref="DD85:DD87" si="135">CE85/BD4</f>
        <v>0.7544642857142857</v>
      </c>
      <c r="DE85" s="97">
        <f t="shared" si="134"/>
        <v>0.7544642857142857</v>
      </c>
      <c r="DF85" s="97">
        <f t="shared" si="134"/>
        <v>0.7544642857142857</v>
      </c>
      <c r="DG85" s="97">
        <f t="shared" si="134"/>
        <v>0.75531914893617025</v>
      </c>
      <c r="DH85" s="97">
        <f t="shared" si="134"/>
        <v>0.74444444444444435</v>
      </c>
      <c r="DI85" s="97">
        <f t="shared" si="134"/>
        <v>0.74444444444444435</v>
      </c>
      <c r="DJ85" s="97">
        <f t="shared" si="134"/>
        <v>0.77108433734939752</v>
      </c>
      <c r="DK85" s="97">
        <f t="shared" si="134"/>
        <v>0.72950819672131151</v>
      </c>
      <c r="DL85" s="97">
        <f t="shared" si="134"/>
        <v>0.72950819672131151</v>
      </c>
      <c r="DM85" s="97">
        <f t="shared" si="134"/>
        <v>0.75862068965517238</v>
      </c>
      <c r="DN85" s="97">
        <f t="shared" si="134"/>
        <v>0.71917808219178081</v>
      </c>
      <c r="DO85" s="97">
        <f t="shared" si="134"/>
        <v>0.71917808219178081</v>
      </c>
      <c r="DP85" s="97">
        <f t="shared" si="134"/>
        <v>0.7471910112359551</v>
      </c>
      <c r="DQ85" s="97">
        <f t="shared" si="134"/>
        <v>0.75735294117647056</v>
      </c>
      <c r="DR85" s="97">
        <f t="shared" si="134"/>
        <v>0.75735294117647056</v>
      </c>
      <c r="DS85" s="97">
        <f t="shared" si="134"/>
        <v>0.75735294117647056</v>
      </c>
      <c r="DT85" s="97">
        <f t="shared" si="134"/>
        <v>0.77464788732394363</v>
      </c>
      <c r="DU85" s="97">
        <f t="shared" si="134"/>
        <v>0.77464788732394363</v>
      </c>
      <c r="DV85" s="97">
        <f t="shared" si="134"/>
        <v>0.7872340425531914</v>
      </c>
      <c r="DW85" s="97">
        <f t="shared" si="134"/>
        <v>0.7872340425531914</v>
      </c>
      <c r="DX85" s="97">
        <f t="shared" si="134"/>
        <v>0.7872340425531914</v>
      </c>
      <c r="DY85" s="97">
        <f t="shared" si="134"/>
        <v>0.7544642857142857</v>
      </c>
      <c r="DZ85" s="97">
        <f t="shared" si="134"/>
        <v>0.74444444444444435</v>
      </c>
    </row>
    <row r="86" spans="80:130">
      <c r="CB86" s="94">
        <v>18</v>
      </c>
      <c r="CC86" s="94">
        <v>3</v>
      </c>
      <c r="CD86" s="94" t="str">
        <f t="shared" si="107"/>
        <v>処遇加算Ⅲ特定加算なしベア加算なしから新加算Ⅲ</v>
      </c>
      <c r="CE86" s="97">
        <f t="shared" si="131"/>
        <v>0.127</v>
      </c>
      <c r="CF86" s="97">
        <f t="shared" si="131"/>
        <v>0.127</v>
      </c>
      <c r="CG86" s="97">
        <f t="shared" si="131"/>
        <v>0.127</v>
      </c>
      <c r="CH86" s="97">
        <f t="shared" si="131"/>
        <v>5.6000000000000001E-2</v>
      </c>
      <c r="CI86" s="97">
        <f t="shared" si="131"/>
        <v>5.6999999999999988E-2</v>
      </c>
      <c r="CJ86" s="97">
        <f t="shared" si="131"/>
        <v>5.6999999999999988E-2</v>
      </c>
      <c r="CK86" s="97">
        <f t="shared" si="131"/>
        <v>4.7E-2</v>
      </c>
      <c r="CL86" s="97">
        <f t="shared" si="131"/>
        <v>7.6999999999999999E-2</v>
      </c>
      <c r="CM86" s="97">
        <f t="shared" si="131"/>
        <v>7.6999999999999999E-2</v>
      </c>
      <c r="CN86" s="97">
        <f t="shared" si="131"/>
        <v>0.10799999999999998</v>
      </c>
      <c r="CO86" s="97">
        <f t="shared" si="132"/>
        <v>9.2999999999999999E-2</v>
      </c>
      <c r="CP86" s="97">
        <f t="shared" si="132"/>
        <v>9.2999999999999999E-2</v>
      </c>
      <c r="CQ86" s="97">
        <f t="shared" si="132"/>
        <v>0.11</v>
      </c>
      <c r="CR86" s="97">
        <f t="shared" si="132"/>
        <v>0.08</v>
      </c>
      <c r="CS86" s="97">
        <f t="shared" si="132"/>
        <v>0.08</v>
      </c>
      <c r="CT86" s="97">
        <f t="shared" si="132"/>
        <v>0.08</v>
      </c>
      <c r="CU86" s="97">
        <f t="shared" si="132"/>
        <v>3.7999999999999999E-2</v>
      </c>
      <c r="CV86" s="97">
        <f t="shared" si="132"/>
        <v>3.7999999999999999E-2</v>
      </c>
      <c r="CW86" s="97">
        <f t="shared" si="132"/>
        <v>2.5999999999999995E-2</v>
      </c>
      <c r="CX86" s="97">
        <f t="shared" si="132"/>
        <v>2.5999999999999995E-2</v>
      </c>
      <c r="CY86" s="97">
        <f t="shared" si="133"/>
        <v>2.5999999999999995E-2</v>
      </c>
      <c r="CZ86" s="97">
        <f t="shared" si="133"/>
        <v>0.127</v>
      </c>
      <c r="DA86" s="97">
        <f t="shared" si="133"/>
        <v>5.6999999999999988E-2</v>
      </c>
      <c r="DC86" s="94" t="s">
        <v>2275</v>
      </c>
      <c r="DD86" s="97">
        <f t="shared" si="135"/>
        <v>0.69780219780219788</v>
      </c>
      <c r="DE86" s="97">
        <f t="shared" si="134"/>
        <v>0.69780219780219788</v>
      </c>
      <c r="DF86" s="97">
        <f t="shared" si="134"/>
        <v>0.69780219780219788</v>
      </c>
      <c r="DG86" s="97">
        <f t="shared" si="134"/>
        <v>0.70886075949367089</v>
      </c>
      <c r="DH86" s="97">
        <f t="shared" si="134"/>
        <v>0.71249999999999991</v>
      </c>
      <c r="DI86" s="97">
        <f t="shared" si="134"/>
        <v>0.71249999999999991</v>
      </c>
      <c r="DJ86" s="97">
        <f t="shared" si="134"/>
        <v>0.71212121212121204</v>
      </c>
      <c r="DK86" s="97">
        <f t="shared" si="134"/>
        <v>0.7</v>
      </c>
      <c r="DL86" s="97">
        <f t="shared" si="134"/>
        <v>0.7</v>
      </c>
      <c r="DM86" s="97">
        <f t="shared" si="134"/>
        <v>0.72</v>
      </c>
      <c r="DN86" s="97">
        <f t="shared" si="134"/>
        <v>0.69402985074626866</v>
      </c>
      <c r="DO86" s="97">
        <f t="shared" si="134"/>
        <v>0.69402985074626866</v>
      </c>
      <c r="DP86" s="97">
        <f t="shared" si="134"/>
        <v>0.70967741935483875</v>
      </c>
      <c r="DQ86" s="97">
        <f t="shared" si="134"/>
        <v>0.70796460176991149</v>
      </c>
      <c r="DR86" s="97">
        <f t="shared" si="134"/>
        <v>0.70796460176991149</v>
      </c>
      <c r="DS86" s="97">
        <f t="shared" si="134"/>
        <v>0.70796460176991149</v>
      </c>
      <c r="DT86" s="97">
        <f t="shared" si="134"/>
        <v>0.70370370370370372</v>
      </c>
      <c r="DU86" s="97">
        <f t="shared" si="134"/>
        <v>0.70370370370370372</v>
      </c>
      <c r="DV86" s="97">
        <f t="shared" si="134"/>
        <v>0.7222222222222221</v>
      </c>
      <c r="DW86" s="97">
        <f t="shared" si="134"/>
        <v>0.7222222222222221</v>
      </c>
      <c r="DX86" s="97">
        <f t="shared" si="134"/>
        <v>0.7222222222222221</v>
      </c>
      <c r="DY86" s="97">
        <f t="shared" si="134"/>
        <v>0.69780219780219788</v>
      </c>
      <c r="DZ86" s="97">
        <f t="shared" si="134"/>
        <v>0.71249999999999991</v>
      </c>
    </row>
    <row r="87" spans="80:130">
      <c r="CB87" s="94">
        <v>18</v>
      </c>
      <c r="CC87" s="94">
        <v>4</v>
      </c>
      <c r="CD87" s="94" t="str">
        <f t="shared" si="107"/>
        <v>処遇加算Ⅲ特定加算なしベア加算なしから新加算Ⅳ</v>
      </c>
      <c r="CE87" s="97">
        <f t="shared" si="131"/>
        <v>0.09</v>
      </c>
      <c r="CF87" s="97">
        <f t="shared" si="131"/>
        <v>0.09</v>
      </c>
      <c r="CG87" s="97">
        <f t="shared" si="131"/>
        <v>0.09</v>
      </c>
      <c r="CH87" s="97">
        <f t="shared" si="131"/>
        <v>0.04</v>
      </c>
      <c r="CI87" s="97">
        <f t="shared" si="131"/>
        <v>4.0999999999999988E-2</v>
      </c>
      <c r="CJ87" s="97">
        <f t="shared" si="131"/>
        <v>4.0999999999999988E-2</v>
      </c>
      <c r="CK87" s="97">
        <f t="shared" si="131"/>
        <v>3.4000000000000002E-2</v>
      </c>
      <c r="CL87" s="97">
        <f t="shared" si="131"/>
        <v>5.4999999999999993E-2</v>
      </c>
      <c r="CM87" s="97">
        <f t="shared" si="131"/>
        <v>5.4999999999999993E-2</v>
      </c>
      <c r="CN87" s="97">
        <f t="shared" si="131"/>
        <v>7.9999999999999988E-2</v>
      </c>
      <c r="CO87" s="97">
        <f t="shared" si="132"/>
        <v>6.5000000000000002E-2</v>
      </c>
      <c r="CP87" s="97">
        <f t="shared" si="132"/>
        <v>6.5000000000000002E-2</v>
      </c>
      <c r="CQ87" s="97">
        <f t="shared" si="132"/>
        <v>0.08</v>
      </c>
      <c r="CR87" s="97">
        <f t="shared" si="132"/>
        <v>5.6999999999999995E-2</v>
      </c>
      <c r="CS87" s="97">
        <f t="shared" si="132"/>
        <v>5.6999999999999995E-2</v>
      </c>
      <c r="CT87" s="97">
        <f t="shared" si="132"/>
        <v>5.6999999999999995E-2</v>
      </c>
      <c r="CU87" s="97">
        <f t="shared" si="132"/>
        <v>2.8000000000000004E-2</v>
      </c>
      <c r="CV87" s="97">
        <f t="shared" si="132"/>
        <v>2.8000000000000004E-2</v>
      </c>
      <c r="CW87" s="97">
        <f t="shared" si="132"/>
        <v>1.9000000000000003E-2</v>
      </c>
      <c r="CX87" s="97">
        <f t="shared" si="132"/>
        <v>1.9000000000000003E-2</v>
      </c>
      <c r="CY87" s="97">
        <f t="shared" si="133"/>
        <v>1.9000000000000003E-2</v>
      </c>
      <c r="CZ87" s="97">
        <f t="shared" si="133"/>
        <v>0.09</v>
      </c>
      <c r="DA87" s="97">
        <f t="shared" si="133"/>
        <v>4.0999999999999988E-2</v>
      </c>
      <c r="DC87" s="94" t="s">
        <v>2276</v>
      </c>
      <c r="DD87" s="97">
        <f t="shared" si="135"/>
        <v>0.62068965517241381</v>
      </c>
      <c r="DE87" s="97">
        <f t="shared" si="134"/>
        <v>0.62068965517241381</v>
      </c>
      <c r="DF87" s="97">
        <f t="shared" si="134"/>
        <v>0.62068965517241381</v>
      </c>
      <c r="DG87" s="97">
        <f t="shared" si="134"/>
        <v>0.63492063492063489</v>
      </c>
      <c r="DH87" s="97">
        <f t="shared" si="134"/>
        <v>0.64062499999999989</v>
      </c>
      <c r="DI87" s="97">
        <f t="shared" si="134"/>
        <v>0.64062499999999989</v>
      </c>
      <c r="DJ87" s="97">
        <f t="shared" si="134"/>
        <v>0.64150943396226412</v>
      </c>
      <c r="DK87" s="97">
        <f t="shared" si="134"/>
        <v>0.625</v>
      </c>
      <c r="DL87" s="97">
        <f t="shared" si="134"/>
        <v>0.625</v>
      </c>
      <c r="DM87" s="97">
        <f t="shared" si="134"/>
        <v>0.65573770491803274</v>
      </c>
      <c r="DN87" s="97">
        <f t="shared" si="134"/>
        <v>0.61320754716981141</v>
      </c>
      <c r="DO87" s="97">
        <f t="shared" si="134"/>
        <v>0.61320754716981141</v>
      </c>
      <c r="DP87" s="97">
        <f t="shared" si="134"/>
        <v>0.64</v>
      </c>
      <c r="DQ87" s="97">
        <f t="shared" si="134"/>
        <v>0.6333333333333333</v>
      </c>
      <c r="DR87" s="97">
        <f t="shared" si="134"/>
        <v>0.6333333333333333</v>
      </c>
      <c r="DS87" s="97">
        <f t="shared" si="134"/>
        <v>0.6333333333333333</v>
      </c>
      <c r="DT87" s="97">
        <f t="shared" si="134"/>
        <v>0.63636363636363635</v>
      </c>
      <c r="DU87" s="97">
        <f t="shared" si="134"/>
        <v>0.63636363636363635</v>
      </c>
      <c r="DV87" s="97">
        <f t="shared" si="134"/>
        <v>0.65517241379310354</v>
      </c>
      <c r="DW87" s="97">
        <f t="shared" si="134"/>
        <v>0.65517241379310354</v>
      </c>
      <c r="DX87" s="97">
        <f t="shared" si="134"/>
        <v>0.65517241379310354</v>
      </c>
      <c r="DY87" s="97">
        <f t="shared" si="134"/>
        <v>0.62068965517241381</v>
      </c>
      <c r="DZ87" s="97">
        <f t="shared" si="134"/>
        <v>0.64062499999999989</v>
      </c>
    </row>
    <row r="88" spans="80:130" ht="24">
      <c r="CB88" s="94">
        <v>18</v>
      </c>
      <c r="CC88" s="94">
        <v>18</v>
      </c>
      <c r="CD88" s="94" t="str">
        <f t="shared" si="107"/>
        <v>処遇加算Ⅲ特定加算なしベア加算なしから新加算Ⅴ（14）</v>
      </c>
      <c r="CE88" s="97">
        <f t="shared" ref="CE88:DA88" si="136">BD20-AD$20</f>
        <v>2.0999999999999998E-2</v>
      </c>
      <c r="CF88" s="97">
        <f t="shared" si="136"/>
        <v>2.0999999999999998E-2</v>
      </c>
      <c r="CG88" s="97">
        <f t="shared" si="136"/>
        <v>2.0999999999999998E-2</v>
      </c>
      <c r="CH88" s="97">
        <f t="shared" si="136"/>
        <v>1.0000000000000002E-2</v>
      </c>
      <c r="CI88" s="97">
        <f t="shared" si="136"/>
        <v>1.0000000000000002E-2</v>
      </c>
      <c r="CJ88" s="97">
        <f t="shared" si="136"/>
        <v>1.0000000000000002E-2</v>
      </c>
      <c r="CK88" s="97">
        <f t="shared" si="136"/>
        <v>8.9999999999999976E-3</v>
      </c>
      <c r="CL88" s="97">
        <f t="shared" si="136"/>
        <v>1.2999999999999998E-2</v>
      </c>
      <c r="CM88" s="97">
        <f t="shared" si="136"/>
        <v>1.2999999999999998E-2</v>
      </c>
      <c r="CN88" s="97">
        <f t="shared" si="136"/>
        <v>2.3E-2</v>
      </c>
      <c r="CO88" s="97">
        <f t="shared" si="136"/>
        <v>1.4999999999999999E-2</v>
      </c>
      <c r="CP88" s="97">
        <f t="shared" si="136"/>
        <v>1.4999999999999999E-2</v>
      </c>
      <c r="CQ88" s="97">
        <f t="shared" si="136"/>
        <v>2.1000000000000005E-2</v>
      </c>
      <c r="CR88" s="97">
        <f t="shared" si="136"/>
        <v>1.3999999999999999E-2</v>
      </c>
      <c r="CS88" s="97">
        <f t="shared" si="136"/>
        <v>1.3999999999999999E-2</v>
      </c>
      <c r="CT88" s="97">
        <f t="shared" si="136"/>
        <v>1.3999999999999999E-2</v>
      </c>
      <c r="CU88" s="97">
        <f t="shared" si="136"/>
        <v>6.9999999999999993E-3</v>
      </c>
      <c r="CV88" s="97">
        <f t="shared" si="136"/>
        <v>6.9999999999999993E-3</v>
      </c>
      <c r="CW88" s="97">
        <f t="shared" si="136"/>
        <v>4.9999999999999992E-3</v>
      </c>
      <c r="CX88" s="97">
        <f t="shared" si="136"/>
        <v>4.9999999999999992E-3</v>
      </c>
      <c r="CY88" s="97">
        <f t="shared" si="136"/>
        <v>4.9999999999999992E-3</v>
      </c>
      <c r="CZ88" s="97">
        <f t="shared" si="136"/>
        <v>2.0999999999999998E-2</v>
      </c>
      <c r="DA88" s="97">
        <f t="shared" si="136"/>
        <v>1.0000000000000002E-2</v>
      </c>
      <c r="DC88" s="94" t="s">
        <v>2277</v>
      </c>
      <c r="DD88" s="97">
        <f>CE88/BD20</f>
        <v>0.27631578947368418</v>
      </c>
      <c r="DE88" s="97">
        <f t="shared" ref="DE88:DZ88" si="137">CF88/BE20</f>
        <v>0.27631578947368418</v>
      </c>
      <c r="DF88" s="97">
        <f t="shared" si="137"/>
        <v>0.27631578947368418</v>
      </c>
      <c r="DG88" s="97">
        <f t="shared" si="137"/>
        <v>0.30303030303030309</v>
      </c>
      <c r="DH88" s="97">
        <f t="shared" si="137"/>
        <v>0.30303030303030309</v>
      </c>
      <c r="DI88" s="97">
        <f t="shared" si="137"/>
        <v>0.30303030303030309</v>
      </c>
      <c r="DJ88" s="97">
        <f t="shared" si="137"/>
        <v>0.3214285714285714</v>
      </c>
      <c r="DK88" s="97">
        <f t="shared" si="137"/>
        <v>0.28260869565217389</v>
      </c>
      <c r="DL88" s="97">
        <f t="shared" si="137"/>
        <v>0.28260869565217389</v>
      </c>
      <c r="DM88" s="97">
        <f t="shared" si="137"/>
        <v>0.35384615384615381</v>
      </c>
      <c r="DN88" s="97">
        <f t="shared" si="137"/>
        <v>0.26785714285714285</v>
      </c>
      <c r="DO88" s="97">
        <f t="shared" si="137"/>
        <v>0.26785714285714285</v>
      </c>
      <c r="DP88" s="97">
        <f t="shared" si="137"/>
        <v>0.31818181818181823</v>
      </c>
      <c r="DQ88" s="97">
        <f t="shared" si="137"/>
        <v>0.2978723404255319</v>
      </c>
      <c r="DR88" s="97">
        <f t="shared" si="137"/>
        <v>0.2978723404255319</v>
      </c>
      <c r="DS88" s="97">
        <f t="shared" si="137"/>
        <v>0.2978723404255319</v>
      </c>
      <c r="DT88" s="97">
        <f t="shared" si="137"/>
        <v>0.30434782608695649</v>
      </c>
      <c r="DU88" s="97">
        <f t="shared" si="137"/>
        <v>0.30434782608695649</v>
      </c>
      <c r="DV88" s="97">
        <f t="shared" si="137"/>
        <v>0.33333333333333331</v>
      </c>
      <c r="DW88" s="97">
        <f t="shared" si="137"/>
        <v>0.33333333333333331</v>
      </c>
      <c r="DX88" s="97">
        <f t="shared" si="137"/>
        <v>0.33333333333333331</v>
      </c>
      <c r="DY88" s="97">
        <f t="shared" si="137"/>
        <v>0.27631578947368418</v>
      </c>
      <c r="DZ88" s="97">
        <f t="shared" si="137"/>
        <v>0.30303030303030309</v>
      </c>
    </row>
    <row r="89" spans="80:130">
      <c r="CB89" s="94">
        <v>19</v>
      </c>
      <c r="CC89" s="94">
        <v>1</v>
      </c>
      <c r="CD89" s="94" t="str">
        <f t="shared" si="107"/>
        <v>処遇加算なし特定加算なしベア加算なしから新加算Ⅰ</v>
      </c>
      <c r="CE89" s="97">
        <f t="shared" ref="CE89:CE106" si="138">BD3-AD$21</f>
        <v>0.245</v>
      </c>
      <c r="CF89" s="97">
        <f t="shared" ref="CF89:CF106" si="139">BE3-AE$21</f>
        <v>0.245</v>
      </c>
      <c r="CG89" s="97">
        <f t="shared" ref="CG89:CG106" si="140">BF3-AF$21</f>
        <v>0.245</v>
      </c>
      <c r="CH89" s="97">
        <f t="shared" ref="CH89:CH106" si="141">BG3-AG$21</f>
        <v>9.9999999999999992E-2</v>
      </c>
      <c r="CI89" s="97">
        <f t="shared" ref="CI89:CI106" si="142">BH3-AH$21</f>
        <v>9.1999999999999985E-2</v>
      </c>
      <c r="CJ89" s="97">
        <f t="shared" ref="CJ89:CJ106" si="143">BI3-AI$21</f>
        <v>9.1999999999999985E-2</v>
      </c>
      <c r="CK89" s="97">
        <f t="shared" ref="CK89:CK106" si="144">BJ3-AJ$21</f>
        <v>8.5999999999999993E-2</v>
      </c>
      <c r="CL89" s="97">
        <f t="shared" ref="CL89:CL106" si="145">BK3-AK$21</f>
        <v>0.128</v>
      </c>
      <c r="CM89" s="97">
        <f t="shared" ref="CM89:CM106" si="146">BL3-AL$21</f>
        <v>0.128</v>
      </c>
      <c r="CN89" s="97">
        <f t="shared" ref="CN89:CN106" si="147">BM3-AM$21</f>
        <v>0.18099999999999999</v>
      </c>
      <c r="CO89" s="97">
        <f t="shared" ref="CO89:CO106" si="148">BN3-AN$21</f>
        <v>0.14900000000000002</v>
      </c>
      <c r="CP89" s="97">
        <f t="shared" ref="CP89:CP106" si="149">BO3-AO$21</f>
        <v>0.14900000000000002</v>
      </c>
      <c r="CQ89" s="97">
        <f t="shared" ref="CQ89:CQ106" si="150">BP3-AP$21</f>
        <v>0.186</v>
      </c>
      <c r="CR89" s="97">
        <f t="shared" ref="CR89:CR106" si="151">BQ3-AQ$21</f>
        <v>0.14000000000000001</v>
      </c>
      <c r="CS89" s="97">
        <f t="shared" ref="CS89:CS106" si="152">BR3-AR$21</f>
        <v>0.14000000000000001</v>
      </c>
      <c r="CT89" s="97">
        <f t="shared" ref="CT89:CT106" si="153">BS3-AS$21</f>
        <v>0.14000000000000001</v>
      </c>
      <c r="CU89" s="97">
        <f t="shared" ref="CU89:CU106" si="154">BT3-AT$21</f>
        <v>7.5000000000000011E-2</v>
      </c>
      <c r="CV89" s="97">
        <f t="shared" ref="CV89:CV106" si="155">BU3-AU$21</f>
        <v>7.5000000000000011E-2</v>
      </c>
      <c r="CW89" s="97">
        <f t="shared" ref="CW89:CW106" si="156">BV3-AV$21</f>
        <v>5.099999999999999E-2</v>
      </c>
      <c r="CX89" s="97">
        <f t="shared" ref="CX89:CX106" si="157">BW3-AW$21</f>
        <v>5.099999999999999E-2</v>
      </c>
      <c r="CY89" s="97">
        <f t="shared" ref="CY89:CY106" si="158">BX3-AX$21</f>
        <v>5.099999999999999E-2</v>
      </c>
      <c r="CZ89" s="97">
        <f t="shared" ref="CZ89:CZ106" si="159">BY3-AY$21</f>
        <v>0.245</v>
      </c>
      <c r="DA89" s="97">
        <f t="shared" ref="DA89:DA106" si="160">BZ3-AZ$21</f>
        <v>9.1999999999999985E-2</v>
      </c>
      <c r="DC89" s="464" t="s">
        <v>2295</v>
      </c>
      <c r="DD89" s="97">
        <f>CE89/BD3</f>
        <v>1</v>
      </c>
      <c r="DE89" s="97">
        <f t="shared" ref="DE89:DZ100" si="161">CF89/BE3</f>
        <v>1</v>
      </c>
      <c r="DF89" s="97">
        <f t="shared" si="161"/>
        <v>1</v>
      </c>
      <c r="DG89" s="97">
        <f t="shared" si="161"/>
        <v>1</v>
      </c>
      <c r="DH89" s="97">
        <f t="shared" si="161"/>
        <v>1</v>
      </c>
      <c r="DI89" s="97">
        <f t="shared" si="161"/>
        <v>1</v>
      </c>
      <c r="DJ89" s="97">
        <f t="shared" si="161"/>
        <v>1</v>
      </c>
      <c r="DK89" s="97">
        <f t="shared" si="161"/>
        <v>1</v>
      </c>
      <c r="DL89" s="97">
        <f t="shared" si="161"/>
        <v>1</v>
      </c>
      <c r="DM89" s="97">
        <f t="shared" si="161"/>
        <v>1</v>
      </c>
      <c r="DN89" s="97">
        <f t="shared" si="161"/>
        <v>1</v>
      </c>
      <c r="DO89" s="97">
        <f t="shared" si="161"/>
        <v>1</v>
      </c>
      <c r="DP89" s="97">
        <f t="shared" si="161"/>
        <v>1</v>
      </c>
      <c r="DQ89" s="97">
        <f t="shared" si="161"/>
        <v>1</v>
      </c>
      <c r="DR89" s="97">
        <f t="shared" si="161"/>
        <v>1</v>
      </c>
      <c r="DS89" s="97">
        <f t="shared" si="161"/>
        <v>1</v>
      </c>
      <c r="DT89" s="97">
        <f t="shared" si="161"/>
        <v>1</v>
      </c>
      <c r="DU89" s="97">
        <f t="shared" si="161"/>
        <v>1</v>
      </c>
      <c r="DV89" s="97">
        <f t="shared" si="161"/>
        <v>1</v>
      </c>
      <c r="DW89" s="97">
        <f t="shared" si="161"/>
        <v>1</v>
      </c>
      <c r="DX89" s="97">
        <f t="shared" si="161"/>
        <v>1</v>
      </c>
      <c r="DY89" s="97">
        <f t="shared" si="161"/>
        <v>1</v>
      </c>
      <c r="DZ89" s="97">
        <f t="shared" si="161"/>
        <v>1</v>
      </c>
    </row>
    <row r="90" spans="80:130">
      <c r="CB90" s="94">
        <v>19</v>
      </c>
      <c r="CC90" s="94">
        <v>2</v>
      </c>
      <c r="CD90" s="94" t="str">
        <f t="shared" si="107"/>
        <v>処遇加算なし特定加算なしベア加算なしから新加算Ⅱ</v>
      </c>
      <c r="CE90" s="97">
        <f t="shared" si="138"/>
        <v>0.224</v>
      </c>
      <c r="CF90" s="97">
        <f t="shared" si="139"/>
        <v>0.224</v>
      </c>
      <c r="CG90" s="97">
        <f t="shared" si="140"/>
        <v>0.224</v>
      </c>
      <c r="CH90" s="97">
        <f t="shared" si="141"/>
        <v>9.4E-2</v>
      </c>
      <c r="CI90" s="97">
        <f t="shared" si="142"/>
        <v>8.9999999999999983E-2</v>
      </c>
      <c r="CJ90" s="97">
        <f t="shared" si="143"/>
        <v>8.9999999999999983E-2</v>
      </c>
      <c r="CK90" s="97">
        <f t="shared" si="144"/>
        <v>8.299999999999999E-2</v>
      </c>
      <c r="CL90" s="97">
        <f t="shared" si="145"/>
        <v>0.122</v>
      </c>
      <c r="CM90" s="97">
        <f t="shared" si="146"/>
        <v>0.122</v>
      </c>
      <c r="CN90" s="97">
        <f t="shared" si="147"/>
        <v>0.17399999999999999</v>
      </c>
      <c r="CO90" s="97">
        <f t="shared" si="148"/>
        <v>0.14600000000000002</v>
      </c>
      <c r="CP90" s="97">
        <f t="shared" si="149"/>
        <v>0.14600000000000002</v>
      </c>
      <c r="CQ90" s="97">
        <f t="shared" si="150"/>
        <v>0.17799999999999999</v>
      </c>
      <c r="CR90" s="97">
        <f t="shared" si="151"/>
        <v>0.13600000000000001</v>
      </c>
      <c r="CS90" s="97">
        <f t="shared" si="152"/>
        <v>0.13600000000000001</v>
      </c>
      <c r="CT90" s="97">
        <f t="shared" si="153"/>
        <v>0.13600000000000001</v>
      </c>
      <c r="CU90" s="97">
        <f t="shared" si="154"/>
        <v>7.1000000000000008E-2</v>
      </c>
      <c r="CV90" s="97">
        <f t="shared" si="155"/>
        <v>7.1000000000000008E-2</v>
      </c>
      <c r="CW90" s="97">
        <f t="shared" si="156"/>
        <v>4.6999999999999993E-2</v>
      </c>
      <c r="CX90" s="97">
        <f t="shared" si="157"/>
        <v>4.6999999999999993E-2</v>
      </c>
      <c r="CY90" s="97">
        <f t="shared" si="158"/>
        <v>4.6999999999999993E-2</v>
      </c>
      <c r="CZ90" s="97">
        <f t="shared" si="159"/>
        <v>0.224</v>
      </c>
      <c r="DA90" s="97">
        <f t="shared" si="160"/>
        <v>8.9999999999999983E-2</v>
      </c>
      <c r="DC90" s="464" t="s">
        <v>2294</v>
      </c>
      <c r="DD90" s="97">
        <f t="shared" ref="DD90:DD106" si="162">CE90/BD4</f>
        <v>1</v>
      </c>
      <c r="DE90" s="97">
        <f t="shared" si="161"/>
        <v>1</v>
      </c>
      <c r="DF90" s="97">
        <f t="shared" si="161"/>
        <v>1</v>
      </c>
      <c r="DG90" s="97">
        <f t="shared" si="161"/>
        <v>1</v>
      </c>
      <c r="DH90" s="97">
        <f t="shared" si="161"/>
        <v>1</v>
      </c>
      <c r="DI90" s="97">
        <f t="shared" si="161"/>
        <v>1</v>
      </c>
      <c r="DJ90" s="97">
        <f t="shared" si="161"/>
        <v>1</v>
      </c>
      <c r="DK90" s="97">
        <f t="shared" si="161"/>
        <v>1</v>
      </c>
      <c r="DL90" s="97">
        <f t="shared" si="161"/>
        <v>1</v>
      </c>
      <c r="DM90" s="97">
        <f t="shared" si="161"/>
        <v>1</v>
      </c>
      <c r="DN90" s="97">
        <f t="shared" si="161"/>
        <v>1</v>
      </c>
      <c r="DO90" s="97">
        <f t="shared" si="161"/>
        <v>1</v>
      </c>
      <c r="DP90" s="97">
        <f t="shared" si="161"/>
        <v>1</v>
      </c>
      <c r="DQ90" s="97">
        <f t="shared" si="161"/>
        <v>1</v>
      </c>
      <c r="DR90" s="97">
        <f t="shared" si="161"/>
        <v>1</v>
      </c>
      <c r="DS90" s="97">
        <f t="shared" si="161"/>
        <v>1</v>
      </c>
      <c r="DT90" s="97">
        <f t="shared" si="161"/>
        <v>1</v>
      </c>
      <c r="DU90" s="97">
        <f t="shared" si="161"/>
        <v>1</v>
      </c>
      <c r="DV90" s="97">
        <f t="shared" si="161"/>
        <v>1</v>
      </c>
      <c r="DW90" s="97">
        <f t="shared" si="161"/>
        <v>1</v>
      </c>
      <c r="DX90" s="97">
        <f t="shared" si="161"/>
        <v>1</v>
      </c>
      <c r="DY90" s="97">
        <f t="shared" si="161"/>
        <v>1</v>
      </c>
      <c r="DZ90" s="97">
        <f t="shared" si="161"/>
        <v>1</v>
      </c>
    </row>
    <row r="91" spans="80:130">
      <c r="CB91" s="94">
        <v>19</v>
      </c>
      <c r="CC91" s="94">
        <v>3</v>
      </c>
      <c r="CD91" s="94" t="str">
        <f t="shared" si="107"/>
        <v>処遇加算なし特定加算なしベア加算なしから新加算Ⅲ</v>
      </c>
      <c r="CE91" s="97">
        <f t="shared" si="138"/>
        <v>0.182</v>
      </c>
      <c r="CF91" s="97">
        <f t="shared" si="139"/>
        <v>0.182</v>
      </c>
      <c r="CG91" s="97">
        <f t="shared" si="140"/>
        <v>0.182</v>
      </c>
      <c r="CH91" s="97">
        <f t="shared" si="141"/>
        <v>7.9000000000000001E-2</v>
      </c>
      <c r="CI91" s="97">
        <f t="shared" si="142"/>
        <v>7.9999999999999988E-2</v>
      </c>
      <c r="CJ91" s="97">
        <f t="shared" si="143"/>
        <v>7.9999999999999988E-2</v>
      </c>
      <c r="CK91" s="97">
        <f t="shared" si="144"/>
        <v>6.6000000000000003E-2</v>
      </c>
      <c r="CL91" s="97">
        <f t="shared" si="145"/>
        <v>0.11</v>
      </c>
      <c r="CM91" s="97">
        <f t="shared" si="146"/>
        <v>0.11</v>
      </c>
      <c r="CN91" s="97">
        <f t="shared" si="147"/>
        <v>0.15</v>
      </c>
      <c r="CO91" s="97">
        <f t="shared" si="148"/>
        <v>0.13400000000000001</v>
      </c>
      <c r="CP91" s="97">
        <f t="shared" si="149"/>
        <v>0.13400000000000001</v>
      </c>
      <c r="CQ91" s="97">
        <f t="shared" si="150"/>
        <v>0.155</v>
      </c>
      <c r="CR91" s="97">
        <f t="shared" si="151"/>
        <v>0.113</v>
      </c>
      <c r="CS91" s="97">
        <f t="shared" si="152"/>
        <v>0.113</v>
      </c>
      <c r="CT91" s="97">
        <f t="shared" si="153"/>
        <v>0.113</v>
      </c>
      <c r="CU91" s="97">
        <f t="shared" si="154"/>
        <v>5.3999999999999999E-2</v>
      </c>
      <c r="CV91" s="97">
        <f t="shared" si="155"/>
        <v>5.3999999999999999E-2</v>
      </c>
      <c r="CW91" s="97">
        <f t="shared" si="156"/>
        <v>3.5999999999999997E-2</v>
      </c>
      <c r="CX91" s="97">
        <f t="shared" si="157"/>
        <v>3.5999999999999997E-2</v>
      </c>
      <c r="CY91" s="97">
        <f t="shared" si="158"/>
        <v>3.5999999999999997E-2</v>
      </c>
      <c r="CZ91" s="97">
        <f t="shared" si="159"/>
        <v>0.182</v>
      </c>
      <c r="DA91" s="97">
        <f t="shared" si="160"/>
        <v>7.9999999999999988E-2</v>
      </c>
      <c r="DC91" s="464" t="s">
        <v>2278</v>
      </c>
      <c r="DD91" s="97">
        <f t="shared" si="162"/>
        <v>1</v>
      </c>
      <c r="DE91" s="97">
        <f t="shared" si="161"/>
        <v>1</v>
      </c>
      <c r="DF91" s="97">
        <f t="shared" si="161"/>
        <v>1</v>
      </c>
      <c r="DG91" s="97">
        <f t="shared" si="161"/>
        <v>1</v>
      </c>
      <c r="DH91" s="97">
        <f t="shared" si="161"/>
        <v>1</v>
      </c>
      <c r="DI91" s="97">
        <f t="shared" si="161"/>
        <v>1</v>
      </c>
      <c r="DJ91" s="97">
        <f t="shared" si="161"/>
        <v>1</v>
      </c>
      <c r="DK91" s="97">
        <f t="shared" si="161"/>
        <v>1</v>
      </c>
      <c r="DL91" s="97">
        <f t="shared" si="161"/>
        <v>1</v>
      </c>
      <c r="DM91" s="97">
        <f t="shared" si="161"/>
        <v>1</v>
      </c>
      <c r="DN91" s="97">
        <f t="shared" si="161"/>
        <v>1</v>
      </c>
      <c r="DO91" s="97">
        <f t="shared" si="161"/>
        <v>1</v>
      </c>
      <c r="DP91" s="97">
        <f t="shared" si="161"/>
        <v>1</v>
      </c>
      <c r="DQ91" s="97">
        <f t="shared" si="161"/>
        <v>1</v>
      </c>
      <c r="DR91" s="97">
        <f t="shared" si="161"/>
        <v>1</v>
      </c>
      <c r="DS91" s="97">
        <f t="shared" si="161"/>
        <v>1</v>
      </c>
      <c r="DT91" s="97">
        <f t="shared" si="161"/>
        <v>1</v>
      </c>
      <c r="DU91" s="97">
        <f t="shared" si="161"/>
        <v>1</v>
      </c>
      <c r="DV91" s="97">
        <f t="shared" si="161"/>
        <v>1</v>
      </c>
      <c r="DW91" s="97">
        <f t="shared" si="161"/>
        <v>1</v>
      </c>
      <c r="DX91" s="97">
        <f t="shared" si="161"/>
        <v>1</v>
      </c>
      <c r="DY91" s="97">
        <f t="shared" si="161"/>
        <v>1</v>
      </c>
      <c r="DZ91" s="97">
        <f t="shared" si="161"/>
        <v>1</v>
      </c>
    </row>
    <row r="92" spans="80:130">
      <c r="CB92" s="94">
        <v>19</v>
      </c>
      <c r="CC92" s="94">
        <v>4</v>
      </c>
      <c r="CD92" s="94" t="str">
        <f t="shared" si="107"/>
        <v>処遇加算なし特定加算なしベア加算なしから新加算Ⅳ</v>
      </c>
      <c r="CE92" s="97">
        <f t="shared" si="138"/>
        <v>0.14499999999999999</v>
      </c>
      <c r="CF92" s="97">
        <f t="shared" si="139"/>
        <v>0.14499999999999999</v>
      </c>
      <c r="CG92" s="97">
        <f t="shared" si="140"/>
        <v>0.14499999999999999</v>
      </c>
      <c r="CH92" s="97">
        <f t="shared" si="141"/>
        <v>6.3E-2</v>
      </c>
      <c r="CI92" s="97">
        <f t="shared" si="142"/>
        <v>6.3999999999999987E-2</v>
      </c>
      <c r="CJ92" s="97">
        <f t="shared" si="143"/>
        <v>6.3999999999999987E-2</v>
      </c>
      <c r="CK92" s="97">
        <f t="shared" si="144"/>
        <v>5.3000000000000005E-2</v>
      </c>
      <c r="CL92" s="97">
        <f t="shared" si="145"/>
        <v>8.7999999999999995E-2</v>
      </c>
      <c r="CM92" s="97">
        <f t="shared" si="146"/>
        <v>8.7999999999999995E-2</v>
      </c>
      <c r="CN92" s="97">
        <f t="shared" si="147"/>
        <v>0.122</v>
      </c>
      <c r="CO92" s="97">
        <f t="shared" si="148"/>
        <v>0.106</v>
      </c>
      <c r="CP92" s="97">
        <f t="shared" si="149"/>
        <v>0.106</v>
      </c>
      <c r="CQ92" s="97">
        <f t="shared" si="150"/>
        <v>0.125</v>
      </c>
      <c r="CR92" s="97">
        <f t="shared" si="151"/>
        <v>0.09</v>
      </c>
      <c r="CS92" s="97">
        <f t="shared" si="152"/>
        <v>0.09</v>
      </c>
      <c r="CT92" s="97">
        <f t="shared" si="153"/>
        <v>0.09</v>
      </c>
      <c r="CU92" s="97">
        <f t="shared" si="154"/>
        <v>4.4000000000000004E-2</v>
      </c>
      <c r="CV92" s="97">
        <f t="shared" si="155"/>
        <v>4.4000000000000004E-2</v>
      </c>
      <c r="CW92" s="97">
        <f t="shared" si="156"/>
        <v>2.9000000000000001E-2</v>
      </c>
      <c r="CX92" s="97">
        <f t="shared" si="157"/>
        <v>2.9000000000000001E-2</v>
      </c>
      <c r="CY92" s="97">
        <f t="shared" si="158"/>
        <v>2.9000000000000001E-2</v>
      </c>
      <c r="CZ92" s="97">
        <f t="shared" si="159"/>
        <v>0.14499999999999999</v>
      </c>
      <c r="DA92" s="97">
        <f t="shared" si="160"/>
        <v>6.3999999999999987E-2</v>
      </c>
      <c r="DC92" s="464" t="s">
        <v>2279</v>
      </c>
      <c r="DD92" s="97">
        <f t="shared" si="162"/>
        <v>1</v>
      </c>
      <c r="DE92" s="97">
        <f t="shared" si="161"/>
        <v>1</v>
      </c>
      <c r="DF92" s="97">
        <f t="shared" si="161"/>
        <v>1</v>
      </c>
      <c r="DG92" s="97">
        <f t="shared" si="161"/>
        <v>1</v>
      </c>
      <c r="DH92" s="97">
        <f t="shared" si="161"/>
        <v>1</v>
      </c>
      <c r="DI92" s="97">
        <f t="shared" si="161"/>
        <v>1</v>
      </c>
      <c r="DJ92" s="97">
        <f t="shared" si="161"/>
        <v>1</v>
      </c>
      <c r="DK92" s="97">
        <f t="shared" si="161"/>
        <v>1</v>
      </c>
      <c r="DL92" s="97">
        <f t="shared" si="161"/>
        <v>1</v>
      </c>
      <c r="DM92" s="97">
        <f t="shared" si="161"/>
        <v>1</v>
      </c>
      <c r="DN92" s="97">
        <f t="shared" si="161"/>
        <v>1</v>
      </c>
      <c r="DO92" s="97">
        <f t="shared" si="161"/>
        <v>1</v>
      </c>
      <c r="DP92" s="97">
        <f t="shared" si="161"/>
        <v>1</v>
      </c>
      <c r="DQ92" s="97">
        <f t="shared" si="161"/>
        <v>1</v>
      </c>
      <c r="DR92" s="97">
        <f t="shared" si="161"/>
        <v>1</v>
      </c>
      <c r="DS92" s="97">
        <f t="shared" si="161"/>
        <v>1</v>
      </c>
      <c r="DT92" s="97">
        <f t="shared" si="161"/>
        <v>1</v>
      </c>
      <c r="DU92" s="97">
        <f t="shared" si="161"/>
        <v>1</v>
      </c>
      <c r="DV92" s="97">
        <f t="shared" si="161"/>
        <v>1</v>
      </c>
      <c r="DW92" s="97">
        <f t="shared" si="161"/>
        <v>1</v>
      </c>
      <c r="DX92" s="97">
        <f t="shared" si="161"/>
        <v>1</v>
      </c>
      <c r="DY92" s="97">
        <f t="shared" si="161"/>
        <v>1</v>
      </c>
      <c r="DZ92" s="97">
        <f t="shared" si="161"/>
        <v>1</v>
      </c>
    </row>
    <row r="93" spans="80:130" ht="24">
      <c r="CB93" s="94">
        <v>19</v>
      </c>
      <c r="CC93" s="94">
        <v>5</v>
      </c>
      <c r="CD93" s="94" t="str">
        <f t="shared" si="107"/>
        <v>処遇加算なし特定加算なしベア加算なしから新加算Ⅴ（１）</v>
      </c>
      <c r="CE93" s="97">
        <f t="shared" si="138"/>
        <v>0.221</v>
      </c>
      <c r="CF93" s="97">
        <f t="shared" si="139"/>
        <v>0.221</v>
      </c>
      <c r="CG93" s="97">
        <f t="shared" si="140"/>
        <v>0.221</v>
      </c>
      <c r="CH93" s="97">
        <f t="shared" si="141"/>
        <v>8.8999999999999996E-2</v>
      </c>
      <c r="CI93" s="97">
        <f t="shared" si="142"/>
        <v>8.0999999999999989E-2</v>
      </c>
      <c r="CJ93" s="97">
        <f t="shared" si="143"/>
        <v>8.0999999999999989E-2</v>
      </c>
      <c r="CK93" s="97">
        <f t="shared" si="144"/>
        <v>7.5999999999999998E-2</v>
      </c>
      <c r="CL93" s="97">
        <f t="shared" si="145"/>
        <v>0.113</v>
      </c>
      <c r="CM93" s="97">
        <f t="shared" si="146"/>
        <v>0.113</v>
      </c>
      <c r="CN93" s="97">
        <f t="shared" si="147"/>
        <v>0.158</v>
      </c>
      <c r="CO93" s="97">
        <f t="shared" si="148"/>
        <v>0.13200000000000001</v>
      </c>
      <c r="CP93" s="97">
        <f t="shared" si="149"/>
        <v>0.13200000000000001</v>
      </c>
      <c r="CQ93" s="97">
        <f t="shared" si="150"/>
        <v>0.16300000000000001</v>
      </c>
      <c r="CR93" s="97">
        <f t="shared" si="151"/>
        <v>0.124</v>
      </c>
      <c r="CS93" s="97">
        <f t="shared" si="152"/>
        <v>0.124</v>
      </c>
      <c r="CT93" s="97">
        <f t="shared" si="153"/>
        <v>0.124</v>
      </c>
      <c r="CU93" s="97">
        <f t="shared" si="154"/>
        <v>6.7000000000000004E-2</v>
      </c>
      <c r="CV93" s="97">
        <f t="shared" si="155"/>
        <v>6.7000000000000004E-2</v>
      </c>
      <c r="CW93" s="97">
        <f t="shared" si="156"/>
        <v>4.5999999999999992E-2</v>
      </c>
      <c r="CX93" s="97">
        <f t="shared" si="157"/>
        <v>4.5999999999999992E-2</v>
      </c>
      <c r="CY93" s="97">
        <f t="shared" si="158"/>
        <v>4.5999999999999992E-2</v>
      </c>
      <c r="CZ93" s="97">
        <f t="shared" si="159"/>
        <v>0.221</v>
      </c>
      <c r="DA93" s="97">
        <f t="shared" si="160"/>
        <v>8.0999999999999989E-2</v>
      </c>
      <c r="DC93" s="94" t="s">
        <v>2280</v>
      </c>
      <c r="DD93" s="97">
        <f t="shared" si="162"/>
        <v>1</v>
      </c>
      <c r="DE93" s="97">
        <f t="shared" si="161"/>
        <v>1</v>
      </c>
      <c r="DF93" s="97">
        <f t="shared" si="161"/>
        <v>1</v>
      </c>
      <c r="DG93" s="97">
        <f t="shared" si="161"/>
        <v>1</v>
      </c>
      <c r="DH93" s="97">
        <f t="shared" si="161"/>
        <v>1</v>
      </c>
      <c r="DI93" s="97">
        <f t="shared" si="161"/>
        <v>1</v>
      </c>
      <c r="DJ93" s="97">
        <f t="shared" si="161"/>
        <v>1</v>
      </c>
      <c r="DK93" s="97">
        <f t="shared" si="161"/>
        <v>1</v>
      </c>
      <c r="DL93" s="97">
        <f t="shared" si="161"/>
        <v>1</v>
      </c>
      <c r="DM93" s="97">
        <f t="shared" si="161"/>
        <v>1</v>
      </c>
      <c r="DN93" s="97">
        <f t="shared" si="161"/>
        <v>1</v>
      </c>
      <c r="DO93" s="97">
        <f t="shared" si="161"/>
        <v>1</v>
      </c>
      <c r="DP93" s="97">
        <f t="shared" si="161"/>
        <v>1</v>
      </c>
      <c r="DQ93" s="97">
        <f t="shared" si="161"/>
        <v>1</v>
      </c>
      <c r="DR93" s="97">
        <f t="shared" si="161"/>
        <v>1</v>
      </c>
      <c r="DS93" s="97">
        <f t="shared" si="161"/>
        <v>1</v>
      </c>
      <c r="DT93" s="97">
        <f t="shared" si="161"/>
        <v>1</v>
      </c>
      <c r="DU93" s="97">
        <f t="shared" si="161"/>
        <v>1</v>
      </c>
      <c r="DV93" s="97">
        <f t="shared" si="161"/>
        <v>1</v>
      </c>
      <c r="DW93" s="97">
        <f t="shared" si="161"/>
        <v>1</v>
      </c>
      <c r="DX93" s="97">
        <f t="shared" si="161"/>
        <v>1</v>
      </c>
      <c r="DY93" s="97">
        <f t="shared" si="161"/>
        <v>1</v>
      </c>
      <c r="DZ93" s="97">
        <f t="shared" si="161"/>
        <v>1</v>
      </c>
    </row>
    <row r="94" spans="80:130" ht="24">
      <c r="CB94" s="94">
        <v>19</v>
      </c>
      <c r="CC94" s="94">
        <v>6</v>
      </c>
      <c r="CD94" s="94" t="str">
        <f t="shared" si="107"/>
        <v>処遇加算なし特定加算なしベア加算なしから新加算Ⅴ（２）</v>
      </c>
      <c r="CE94" s="97">
        <f t="shared" si="138"/>
        <v>0.20799999999999999</v>
      </c>
      <c r="CF94" s="97">
        <f t="shared" si="139"/>
        <v>0.20799999999999999</v>
      </c>
      <c r="CG94" s="97">
        <f t="shared" si="140"/>
        <v>0.20799999999999999</v>
      </c>
      <c r="CH94" s="97">
        <f t="shared" si="141"/>
        <v>8.3999999999999991E-2</v>
      </c>
      <c r="CI94" s="97">
        <f t="shared" si="142"/>
        <v>7.5999999999999984E-2</v>
      </c>
      <c r="CJ94" s="97">
        <f t="shared" si="143"/>
        <v>7.5999999999999984E-2</v>
      </c>
      <c r="CK94" s="97">
        <f t="shared" si="144"/>
        <v>7.2999999999999995E-2</v>
      </c>
      <c r="CL94" s="97">
        <f t="shared" si="145"/>
        <v>0.106</v>
      </c>
      <c r="CM94" s="97">
        <f t="shared" si="146"/>
        <v>0.106</v>
      </c>
      <c r="CN94" s="97">
        <f t="shared" si="147"/>
        <v>0.153</v>
      </c>
      <c r="CO94" s="97">
        <f t="shared" si="148"/>
        <v>0.121</v>
      </c>
      <c r="CP94" s="97">
        <f t="shared" si="149"/>
        <v>0.121</v>
      </c>
      <c r="CQ94" s="97">
        <f t="shared" si="150"/>
        <v>0.156</v>
      </c>
      <c r="CR94" s="97">
        <f t="shared" si="151"/>
        <v>0.11699999999999999</v>
      </c>
      <c r="CS94" s="97">
        <f t="shared" si="152"/>
        <v>0.11699999999999999</v>
      </c>
      <c r="CT94" s="97">
        <f t="shared" si="153"/>
        <v>0.11699999999999999</v>
      </c>
      <c r="CU94" s="97">
        <f t="shared" si="154"/>
        <v>6.5000000000000002E-2</v>
      </c>
      <c r="CV94" s="97">
        <f t="shared" si="155"/>
        <v>6.5000000000000002E-2</v>
      </c>
      <c r="CW94" s="97">
        <f t="shared" si="156"/>
        <v>4.3999999999999997E-2</v>
      </c>
      <c r="CX94" s="97">
        <f t="shared" si="157"/>
        <v>4.3999999999999997E-2</v>
      </c>
      <c r="CY94" s="97">
        <f t="shared" si="158"/>
        <v>4.3999999999999997E-2</v>
      </c>
      <c r="CZ94" s="97">
        <f t="shared" si="159"/>
        <v>0.20799999999999999</v>
      </c>
      <c r="DA94" s="97">
        <f t="shared" si="160"/>
        <v>7.5999999999999984E-2</v>
      </c>
      <c r="DC94" s="94" t="s">
        <v>2281</v>
      </c>
      <c r="DD94" s="97">
        <f t="shared" si="162"/>
        <v>1</v>
      </c>
      <c r="DE94" s="97">
        <f t="shared" si="161"/>
        <v>1</v>
      </c>
      <c r="DF94" s="97">
        <f t="shared" si="161"/>
        <v>1</v>
      </c>
      <c r="DG94" s="97">
        <f t="shared" si="161"/>
        <v>1</v>
      </c>
      <c r="DH94" s="97">
        <f t="shared" si="161"/>
        <v>1</v>
      </c>
      <c r="DI94" s="97">
        <f t="shared" si="161"/>
        <v>1</v>
      </c>
      <c r="DJ94" s="97">
        <f t="shared" si="161"/>
        <v>1</v>
      </c>
      <c r="DK94" s="97">
        <f t="shared" si="161"/>
        <v>1</v>
      </c>
      <c r="DL94" s="97">
        <f t="shared" si="161"/>
        <v>1</v>
      </c>
      <c r="DM94" s="97">
        <f t="shared" si="161"/>
        <v>1</v>
      </c>
      <c r="DN94" s="97">
        <f t="shared" si="161"/>
        <v>1</v>
      </c>
      <c r="DO94" s="97">
        <f t="shared" si="161"/>
        <v>1</v>
      </c>
      <c r="DP94" s="97">
        <f t="shared" si="161"/>
        <v>1</v>
      </c>
      <c r="DQ94" s="97">
        <f t="shared" si="161"/>
        <v>1</v>
      </c>
      <c r="DR94" s="97">
        <f t="shared" si="161"/>
        <v>1</v>
      </c>
      <c r="DS94" s="97">
        <f t="shared" si="161"/>
        <v>1</v>
      </c>
      <c r="DT94" s="97">
        <f t="shared" si="161"/>
        <v>1</v>
      </c>
      <c r="DU94" s="97">
        <f t="shared" si="161"/>
        <v>1</v>
      </c>
      <c r="DV94" s="97">
        <f t="shared" si="161"/>
        <v>1</v>
      </c>
      <c r="DW94" s="97">
        <f t="shared" si="161"/>
        <v>1</v>
      </c>
      <c r="DX94" s="97">
        <f t="shared" si="161"/>
        <v>1</v>
      </c>
      <c r="DY94" s="97">
        <f t="shared" si="161"/>
        <v>1</v>
      </c>
      <c r="DZ94" s="97">
        <f t="shared" si="161"/>
        <v>1</v>
      </c>
    </row>
    <row r="95" spans="80:130" ht="24">
      <c r="CB95" s="94">
        <v>19</v>
      </c>
      <c r="CC95" s="94">
        <v>7</v>
      </c>
      <c r="CD95" s="94" t="str">
        <f t="shared" si="107"/>
        <v>処遇加算なし特定加算なしベア加算なしから新加算Ⅴ（３）</v>
      </c>
      <c r="CE95" s="97">
        <f t="shared" si="138"/>
        <v>0.2</v>
      </c>
      <c r="CF95" s="97">
        <f t="shared" si="139"/>
        <v>0.2</v>
      </c>
      <c r="CG95" s="97">
        <f t="shared" si="140"/>
        <v>0.2</v>
      </c>
      <c r="CH95" s="97">
        <f t="shared" si="141"/>
        <v>8.3000000000000004E-2</v>
      </c>
      <c r="CI95" s="97">
        <f t="shared" si="142"/>
        <v>7.8999999999999987E-2</v>
      </c>
      <c r="CJ95" s="97">
        <f t="shared" si="143"/>
        <v>7.8999999999999987E-2</v>
      </c>
      <c r="CK95" s="97">
        <f t="shared" si="144"/>
        <v>7.2999999999999995E-2</v>
      </c>
      <c r="CL95" s="97">
        <f t="shared" si="145"/>
        <v>0.107</v>
      </c>
      <c r="CM95" s="97">
        <f t="shared" si="146"/>
        <v>0.107</v>
      </c>
      <c r="CN95" s="97">
        <f t="shared" si="147"/>
        <v>0.151</v>
      </c>
      <c r="CO95" s="97">
        <f t="shared" si="148"/>
        <v>0.129</v>
      </c>
      <c r="CP95" s="97">
        <f t="shared" si="149"/>
        <v>0.129</v>
      </c>
      <c r="CQ95" s="97">
        <f t="shared" si="150"/>
        <v>0.155</v>
      </c>
      <c r="CR95" s="97">
        <f t="shared" si="151"/>
        <v>0.12000000000000001</v>
      </c>
      <c r="CS95" s="97">
        <f t="shared" si="152"/>
        <v>0.12000000000000001</v>
      </c>
      <c r="CT95" s="97">
        <f t="shared" si="153"/>
        <v>0.12000000000000001</v>
      </c>
      <c r="CU95" s="97">
        <f t="shared" si="154"/>
        <v>6.3E-2</v>
      </c>
      <c r="CV95" s="97">
        <f t="shared" si="155"/>
        <v>6.3E-2</v>
      </c>
      <c r="CW95" s="97">
        <f t="shared" si="156"/>
        <v>4.1999999999999996E-2</v>
      </c>
      <c r="CX95" s="97">
        <f t="shared" si="157"/>
        <v>4.1999999999999996E-2</v>
      </c>
      <c r="CY95" s="97">
        <f t="shared" si="158"/>
        <v>4.1999999999999996E-2</v>
      </c>
      <c r="CZ95" s="97">
        <f t="shared" si="159"/>
        <v>0.2</v>
      </c>
      <c r="DA95" s="97">
        <f t="shared" si="160"/>
        <v>7.8999999999999987E-2</v>
      </c>
      <c r="DC95" s="94" t="s">
        <v>2282</v>
      </c>
      <c r="DD95" s="97">
        <f t="shared" si="162"/>
        <v>1</v>
      </c>
      <c r="DE95" s="97">
        <f t="shared" si="161"/>
        <v>1</v>
      </c>
      <c r="DF95" s="97">
        <f t="shared" si="161"/>
        <v>1</v>
      </c>
      <c r="DG95" s="97">
        <f t="shared" si="161"/>
        <v>1</v>
      </c>
      <c r="DH95" s="97">
        <f t="shared" si="161"/>
        <v>1</v>
      </c>
      <c r="DI95" s="97">
        <f t="shared" si="161"/>
        <v>1</v>
      </c>
      <c r="DJ95" s="97">
        <f t="shared" si="161"/>
        <v>1</v>
      </c>
      <c r="DK95" s="97">
        <f t="shared" si="161"/>
        <v>1</v>
      </c>
      <c r="DL95" s="97">
        <f t="shared" si="161"/>
        <v>1</v>
      </c>
      <c r="DM95" s="97">
        <f t="shared" si="161"/>
        <v>1</v>
      </c>
      <c r="DN95" s="97">
        <f t="shared" si="161"/>
        <v>1</v>
      </c>
      <c r="DO95" s="97">
        <f t="shared" si="161"/>
        <v>1</v>
      </c>
      <c r="DP95" s="97">
        <f t="shared" si="161"/>
        <v>1</v>
      </c>
      <c r="DQ95" s="97">
        <f t="shared" si="161"/>
        <v>1</v>
      </c>
      <c r="DR95" s="97">
        <f t="shared" si="161"/>
        <v>1</v>
      </c>
      <c r="DS95" s="97">
        <f t="shared" si="161"/>
        <v>1</v>
      </c>
      <c r="DT95" s="97">
        <f t="shared" si="161"/>
        <v>1</v>
      </c>
      <c r="DU95" s="97">
        <f t="shared" si="161"/>
        <v>1</v>
      </c>
      <c r="DV95" s="97">
        <f t="shared" si="161"/>
        <v>1</v>
      </c>
      <c r="DW95" s="97">
        <f t="shared" si="161"/>
        <v>1</v>
      </c>
      <c r="DX95" s="97">
        <f t="shared" si="161"/>
        <v>1</v>
      </c>
      <c r="DY95" s="97">
        <f t="shared" si="161"/>
        <v>1</v>
      </c>
      <c r="DZ95" s="97">
        <f t="shared" si="161"/>
        <v>1</v>
      </c>
    </row>
    <row r="96" spans="80:130" ht="24">
      <c r="CB96" s="94">
        <v>19</v>
      </c>
      <c r="CC96" s="94">
        <v>8</v>
      </c>
      <c r="CD96" s="94" t="str">
        <f t="shared" si="107"/>
        <v>処遇加算なし特定加算なしベア加算なしから新加算Ⅴ（４）</v>
      </c>
      <c r="CE96" s="97">
        <f t="shared" si="138"/>
        <v>0.187</v>
      </c>
      <c r="CF96" s="97">
        <f t="shared" si="139"/>
        <v>0.187</v>
      </c>
      <c r="CG96" s="97">
        <f t="shared" si="140"/>
        <v>0.187</v>
      </c>
      <c r="CH96" s="97">
        <f t="shared" si="141"/>
        <v>7.8E-2</v>
      </c>
      <c r="CI96" s="97">
        <f t="shared" si="142"/>
        <v>7.3999999999999996E-2</v>
      </c>
      <c r="CJ96" s="97">
        <f t="shared" si="143"/>
        <v>7.3999999999999996E-2</v>
      </c>
      <c r="CK96" s="97">
        <f t="shared" si="144"/>
        <v>7.0000000000000007E-2</v>
      </c>
      <c r="CL96" s="97">
        <f t="shared" si="145"/>
        <v>9.9999999999999992E-2</v>
      </c>
      <c r="CM96" s="97">
        <f t="shared" si="146"/>
        <v>9.9999999999999992E-2</v>
      </c>
      <c r="CN96" s="97">
        <f t="shared" si="147"/>
        <v>0.14599999999999999</v>
      </c>
      <c r="CO96" s="97">
        <f t="shared" si="148"/>
        <v>0.11799999999999999</v>
      </c>
      <c r="CP96" s="97">
        <f t="shared" si="149"/>
        <v>0.11799999999999999</v>
      </c>
      <c r="CQ96" s="97">
        <f t="shared" si="150"/>
        <v>0.14799999999999999</v>
      </c>
      <c r="CR96" s="97">
        <f t="shared" si="151"/>
        <v>0.11299999999999999</v>
      </c>
      <c r="CS96" s="97">
        <f t="shared" si="152"/>
        <v>0.11299999999999999</v>
      </c>
      <c r="CT96" s="97">
        <f t="shared" si="153"/>
        <v>0.11299999999999999</v>
      </c>
      <c r="CU96" s="97">
        <f t="shared" si="154"/>
        <v>6.0999999999999999E-2</v>
      </c>
      <c r="CV96" s="97">
        <f t="shared" si="155"/>
        <v>6.0999999999999999E-2</v>
      </c>
      <c r="CW96" s="97">
        <f t="shared" si="156"/>
        <v>3.9999999999999994E-2</v>
      </c>
      <c r="CX96" s="97">
        <f t="shared" si="157"/>
        <v>3.9999999999999994E-2</v>
      </c>
      <c r="CY96" s="97">
        <f t="shared" si="158"/>
        <v>3.9999999999999994E-2</v>
      </c>
      <c r="CZ96" s="97">
        <f t="shared" si="159"/>
        <v>0.187</v>
      </c>
      <c r="DA96" s="97">
        <f t="shared" si="160"/>
        <v>7.3999999999999996E-2</v>
      </c>
      <c r="DC96" s="94" t="s">
        <v>2283</v>
      </c>
      <c r="DD96" s="97">
        <f t="shared" si="162"/>
        <v>1</v>
      </c>
      <c r="DE96" s="97">
        <f t="shared" si="161"/>
        <v>1</v>
      </c>
      <c r="DF96" s="97">
        <f t="shared" si="161"/>
        <v>1</v>
      </c>
      <c r="DG96" s="97">
        <f t="shared" si="161"/>
        <v>1</v>
      </c>
      <c r="DH96" s="97">
        <f t="shared" si="161"/>
        <v>1</v>
      </c>
      <c r="DI96" s="97">
        <f t="shared" si="161"/>
        <v>1</v>
      </c>
      <c r="DJ96" s="97">
        <f t="shared" si="161"/>
        <v>1</v>
      </c>
      <c r="DK96" s="97">
        <f t="shared" si="161"/>
        <v>1</v>
      </c>
      <c r="DL96" s="97">
        <f t="shared" si="161"/>
        <v>1</v>
      </c>
      <c r="DM96" s="97">
        <f t="shared" si="161"/>
        <v>1</v>
      </c>
      <c r="DN96" s="97">
        <f t="shared" si="161"/>
        <v>1</v>
      </c>
      <c r="DO96" s="97">
        <f t="shared" si="161"/>
        <v>1</v>
      </c>
      <c r="DP96" s="97">
        <f t="shared" si="161"/>
        <v>1</v>
      </c>
      <c r="DQ96" s="97">
        <f t="shared" si="161"/>
        <v>1</v>
      </c>
      <c r="DR96" s="97">
        <f t="shared" si="161"/>
        <v>1</v>
      </c>
      <c r="DS96" s="97">
        <f t="shared" si="161"/>
        <v>1</v>
      </c>
      <c r="DT96" s="97">
        <f t="shared" si="161"/>
        <v>1</v>
      </c>
      <c r="DU96" s="97">
        <f t="shared" si="161"/>
        <v>1</v>
      </c>
      <c r="DV96" s="97">
        <f t="shared" si="161"/>
        <v>1</v>
      </c>
      <c r="DW96" s="97">
        <f t="shared" si="161"/>
        <v>1</v>
      </c>
      <c r="DX96" s="97">
        <f t="shared" si="161"/>
        <v>1</v>
      </c>
      <c r="DY96" s="97">
        <f t="shared" si="161"/>
        <v>1</v>
      </c>
      <c r="DZ96" s="97">
        <f t="shared" si="161"/>
        <v>1</v>
      </c>
    </row>
    <row r="97" spans="80:130" ht="24">
      <c r="CB97" s="94">
        <v>19</v>
      </c>
      <c r="CC97" s="94">
        <v>9</v>
      </c>
      <c r="CD97" s="94" t="str">
        <f t="shared" si="107"/>
        <v>処遇加算なし特定加算なしベア加算なしから新加算Ⅴ（５）</v>
      </c>
      <c r="CE97" s="97">
        <f t="shared" si="138"/>
        <v>0.184</v>
      </c>
      <c r="CF97" s="97">
        <f t="shared" si="139"/>
        <v>0.184</v>
      </c>
      <c r="CG97" s="97">
        <f t="shared" si="140"/>
        <v>0.184</v>
      </c>
      <c r="CH97" s="97">
        <f t="shared" si="141"/>
        <v>7.2999999999999995E-2</v>
      </c>
      <c r="CI97" s="97">
        <f t="shared" si="142"/>
        <v>6.4999999999999988E-2</v>
      </c>
      <c r="CJ97" s="97">
        <f t="shared" si="143"/>
        <v>6.4999999999999988E-2</v>
      </c>
      <c r="CK97" s="97">
        <f t="shared" si="144"/>
        <v>6.3E-2</v>
      </c>
      <c r="CL97" s="97">
        <f t="shared" si="145"/>
        <v>9.0999999999999998E-2</v>
      </c>
      <c r="CM97" s="97">
        <f t="shared" si="146"/>
        <v>9.0999999999999998E-2</v>
      </c>
      <c r="CN97" s="97">
        <f t="shared" si="147"/>
        <v>0.13</v>
      </c>
      <c r="CO97" s="97">
        <f t="shared" si="148"/>
        <v>0.104</v>
      </c>
      <c r="CP97" s="97">
        <f t="shared" si="149"/>
        <v>0.104</v>
      </c>
      <c r="CQ97" s="97">
        <f t="shared" si="150"/>
        <v>0.13300000000000001</v>
      </c>
      <c r="CR97" s="97">
        <f t="shared" si="151"/>
        <v>0.10099999999999999</v>
      </c>
      <c r="CS97" s="97">
        <f t="shared" si="152"/>
        <v>0.10099999999999999</v>
      </c>
      <c r="CT97" s="97">
        <f t="shared" si="153"/>
        <v>0.10099999999999999</v>
      </c>
      <c r="CU97" s="97">
        <f t="shared" si="154"/>
        <v>5.7000000000000002E-2</v>
      </c>
      <c r="CV97" s="97">
        <f t="shared" si="155"/>
        <v>5.7000000000000002E-2</v>
      </c>
      <c r="CW97" s="97">
        <f t="shared" si="156"/>
        <v>3.9E-2</v>
      </c>
      <c r="CX97" s="97">
        <f t="shared" si="157"/>
        <v>3.9E-2</v>
      </c>
      <c r="CY97" s="97">
        <f t="shared" si="158"/>
        <v>3.9E-2</v>
      </c>
      <c r="CZ97" s="97">
        <f t="shared" si="159"/>
        <v>0.184</v>
      </c>
      <c r="DA97" s="97">
        <f t="shared" si="160"/>
        <v>6.4999999999999988E-2</v>
      </c>
      <c r="DC97" s="94" t="s">
        <v>2284</v>
      </c>
      <c r="DD97" s="97">
        <f t="shared" si="162"/>
        <v>1</v>
      </c>
      <c r="DE97" s="97">
        <f t="shared" si="161"/>
        <v>1</v>
      </c>
      <c r="DF97" s="97">
        <f t="shared" si="161"/>
        <v>1</v>
      </c>
      <c r="DG97" s="97">
        <f t="shared" si="161"/>
        <v>1</v>
      </c>
      <c r="DH97" s="97">
        <f t="shared" si="161"/>
        <v>1</v>
      </c>
      <c r="DI97" s="97">
        <f t="shared" si="161"/>
        <v>1</v>
      </c>
      <c r="DJ97" s="97">
        <f t="shared" si="161"/>
        <v>1</v>
      </c>
      <c r="DK97" s="97">
        <f t="shared" si="161"/>
        <v>1</v>
      </c>
      <c r="DL97" s="97">
        <f t="shared" si="161"/>
        <v>1</v>
      </c>
      <c r="DM97" s="97">
        <f t="shared" si="161"/>
        <v>1</v>
      </c>
      <c r="DN97" s="97">
        <f t="shared" si="161"/>
        <v>1</v>
      </c>
      <c r="DO97" s="97">
        <f t="shared" si="161"/>
        <v>1</v>
      </c>
      <c r="DP97" s="97">
        <f t="shared" si="161"/>
        <v>1</v>
      </c>
      <c r="DQ97" s="97">
        <f t="shared" si="161"/>
        <v>1</v>
      </c>
      <c r="DR97" s="97">
        <f t="shared" si="161"/>
        <v>1</v>
      </c>
      <c r="DS97" s="97">
        <f t="shared" si="161"/>
        <v>1</v>
      </c>
      <c r="DT97" s="97">
        <f t="shared" si="161"/>
        <v>1</v>
      </c>
      <c r="DU97" s="97">
        <f t="shared" si="161"/>
        <v>1</v>
      </c>
      <c r="DV97" s="97">
        <f t="shared" si="161"/>
        <v>1</v>
      </c>
      <c r="DW97" s="97">
        <f t="shared" si="161"/>
        <v>1</v>
      </c>
      <c r="DX97" s="97">
        <f t="shared" si="161"/>
        <v>1</v>
      </c>
      <c r="DY97" s="97">
        <f t="shared" si="161"/>
        <v>1</v>
      </c>
      <c r="DZ97" s="97">
        <f t="shared" si="161"/>
        <v>1</v>
      </c>
    </row>
    <row r="98" spans="80:130" ht="24">
      <c r="CB98" s="94">
        <v>19</v>
      </c>
      <c r="CC98" s="94">
        <v>10</v>
      </c>
      <c r="CD98" s="94" t="str">
        <f t="shared" si="107"/>
        <v>処遇加算なし特定加算なしベア加算なしから新加算Ⅴ（６）</v>
      </c>
      <c r="CE98" s="97">
        <f t="shared" si="138"/>
        <v>0.16300000000000001</v>
      </c>
      <c r="CF98" s="97">
        <f t="shared" si="139"/>
        <v>0.16300000000000001</v>
      </c>
      <c r="CG98" s="97">
        <f t="shared" si="140"/>
        <v>0.16300000000000001</v>
      </c>
      <c r="CH98" s="97">
        <f t="shared" si="141"/>
        <v>6.7000000000000004E-2</v>
      </c>
      <c r="CI98" s="97">
        <f t="shared" si="142"/>
        <v>6.3E-2</v>
      </c>
      <c r="CJ98" s="97">
        <f t="shared" si="143"/>
        <v>6.3E-2</v>
      </c>
      <c r="CK98" s="97">
        <f t="shared" si="144"/>
        <v>6.0000000000000005E-2</v>
      </c>
      <c r="CL98" s="97">
        <f t="shared" si="145"/>
        <v>8.4999999999999992E-2</v>
      </c>
      <c r="CM98" s="97">
        <f t="shared" si="146"/>
        <v>8.4999999999999992E-2</v>
      </c>
      <c r="CN98" s="97">
        <f t="shared" si="147"/>
        <v>0.123</v>
      </c>
      <c r="CO98" s="97">
        <f t="shared" si="148"/>
        <v>0.10099999999999999</v>
      </c>
      <c r="CP98" s="97">
        <f t="shared" si="149"/>
        <v>0.10099999999999999</v>
      </c>
      <c r="CQ98" s="97">
        <f t="shared" si="150"/>
        <v>0.125</v>
      </c>
      <c r="CR98" s="97">
        <f t="shared" si="151"/>
        <v>9.6999999999999989E-2</v>
      </c>
      <c r="CS98" s="97">
        <f t="shared" si="152"/>
        <v>9.6999999999999989E-2</v>
      </c>
      <c r="CT98" s="97">
        <f t="shared" si="153"/>
        <v>9.6999999999999989E-2</v>
      </c>
      <c r="CU98" s="97">
        <f t="shared" si="154"/>
        <v>5.2999999999999999E-2</v>
      </c>
      <c r="CV98" s="97">
        <f t="shared" si="155"/>
        <v>5.2999999999999999E-2</v>
      </c>
      <c r="CW98" s="97">
        <f t="shared" si="156"/>
        <v>3.4999999999999996E-2</v>
      </c>
      <c r="CX98" s="97">
        <f t="shared" si="157"/>
        <v>3.4999999999999996E-2</v>
      </c>
      <c r="CY98" s="97">
        <f t="shared" si="158"/>
        <v>3.4999999999999996E-2</v>
      </c>
      <c r="CZ98" s="97">
        <f t="shared" si="159"/>
        <v>0.16300000000000001</v>
      </c>
      <c r="DA98" s="97">
        <f t="shared" si="160"/>
        <v>6.3E-2</v>
      </c>
      <c r="DC98" s="94" t="s">
        <v>2285</v>
      </c>
      <c r="DD98" s="97">
        <f t="shared" si="162"/>
        <v>1</v>
      </c>
      <c r="DE98" s="97">
        <f t="shared" si="161"/>
        <v>1</v>
      </c>
      <c r="DF98" s="97">
        <f t="shared" si="161"/>
        <v>1</v>
      </c>
      <c r="DG98" s="97">
        <f t="shared" si="161"/>
        <v>1</v>
      </c>
      <c r="DH98" s="97">
        <f t="shared" si="161"/>
        <v>1</v>
      </c>
      <c r="DI98" s="97">
        <f t="shared" si="161"/>
        <v>1</v>
      </c>
      <c r="DJ98" s="97">
        <f t="shared" si="161"/>
        <v>1</v>
      </c>
      <c r="DK98" s="97">
        <f t="shared" si="161"/>
        <v>1</v>
      </c>
      <c r="DL98" s="97">
        <f t="shared" si="161"/>
        <v>1</v>
      </c>
      <c r="DM98" s="97">
        <f t="shared" si="161"/>
        <v>1</v>
      </c>
      <c r="DN98" s="97">
        <f t="shared" si="161"/>
        <v>1</v>
      </c>
      <c r="DO98" s="97">
        <f t="shared" si="161"/>
        <v>1</v>
      </c>
      <c r="DP98" s="97">
        <f t="shared" si="161"/>
        <v>1</v>
      </c>
      <c r="DQ98" s="97">
        <f t="shared" si="161"/>
        <v>1</v>
      </c>
      <c r="DR98" s="97">
        <f t="shared" si="161"/>
        <v>1</v>
      </c>
      <c r="DS98" s="97">
        <f t="shared" si="161"/>
        <v>1</v>
      </c>
      <c r="DT98" s="97">
        <f t="shared" si="161"/>
        <v>1</v>
      </c>
      <c r="DU98" s="97">
        <f t="shared" si="161"/>
        <v>1</v>
      </c>
      <c r="DV98" s="97">
        <f t="shared" si="161"/>
        <v>1</v>
      </c>
      <c r="DW98" s="97">
        <f t="shared" si="161"/>
        <v>1</v>
      </c>
      <c r="DX98" s="97">
        <f t="shared" si="161"/>
        <v>1</v>
      </c>
      <c r="DY98" s="97">
        <f t="shared" si="161"/>
        <v>1</v>
      </c>
      <c r="DZ98" s="97">
        <f t="shared" si="161"/>
        <v>1</v>
      </c>
    </row>
    <row r="99" spans="80:130" ht="24">
      <c r="CB99" s="94">
        <v>19</v>
      </c>
      <c r="CC99" s="94">
        <v>11</v>
      </c>
      <c r="CD99" s="94" t="str">
        <f t="shared" ref="CD99:CD106" si="163">VLOOKUP(CB99,$AB$3:$AC$21,2)&amp;"から"&amp;VLOOKUP(CC99,$BB$3:$BC$20,2)</f>
        <v>処遇加算なし特定加算なしベア加算なしから新加算Ⅴ（７）</v>
      </c>
      <c r="CE99" s="97">
        <f t="shared" si="138"/>
        <v>0.16299999999999998</v>
      </c>
      <c r="CF99" s="97">
        <f t="shared" si="139"/>
        <v>0.16299999999999998</v>
      </c>
      <c r="CG99" s="97">
        <f t="shared" si="140"/>
        <v>0.16299999999999998</v>
      </c>
      <c r="CH99" s="97">
        <f t="shared" si="141"/>
        <v>6.4999999999999988E-2</v>
      </c>
      <c r="CI99" s="97">
        <f t="shared" si="142"/>
        <v>5.6000000000000001E-2</v>
      </c>
      <c r="CJ99" s="97">
        <f t="shared" si="143"/>
        <v>5.6000000000000001E-2</v>
      </c>
      <c r="CK99" s="97">
        <f t="shared" si="144"/>
        <v>5.8000000000000003E-2</v>
      </c>
      <c r="CL99" s="97">
        <f t="shared" si="145"/>
        <v>7.9000000000000001E-2</v>
      </c>
      <c r="CM99" s="97">
        <f t="shared" si="146"/>
        <v>7.9000000000000001E-2</v>
      </c>
      <c r="CN99" s="97">
        <f t="shared" si="147"/>
        <v>0.11899999999999999</v>
      </c>
      <c r="CO99" s="97">
        <f t="shared" si="148"/>
        <v>8.8000000000000009E-2</v>
      </c>
      <c r="CP99" s="97">
        <f t="shared" si="149"/>
        <v>8.8000000000000009E-2</v>
      </c>
      <c r="CQ99" s="97">
        <f t="shared" si="150"/>
        <v>0.12000000000000001</v>
      </c>
      <c r="CR99" s="97">
        <f t="shared" si="151"/>
        <v>0.09</v>
      </c>
      <c r="CS99" s="97">
        <f t="shared" si="152"/>
        <v>0.09</v>
      </c>
      <c r="CT99" s="97">
        <f t="shared" si="153"/>
        <v>0.09</v>
      </c>
      <c r="CU99" s="97">
        <f t="shared" si="154"/>
        <v>5.2000000000000005E-2</v>
      </c>
      <c r="CV99" s="97">
        <f t="shared" si="155"/>
        <v>5.2000000000000005E-2</v>
      </c>
      <c r="CW99" s="97">
        <f t="shared" si="156"/>
        <v>3.5000000000000003E-2</v>
      </c>
      <c r="CX99" s="97">
        <f t="shared" si="157"/>
        <v>3.5000000000000003E-2</v>
      </c>
      <c r="CY99" s="97">
        <f t="shared" si="158"/>
        <v>3.5000000000000003E-2</v>
      </c>
      <c r="CZ99" s="97">
        <f t="shared" si="159"/>
        <v>0.16299999999999998</v>
      </c>
      <c r="DA99" s="97">
        <f t="shared" si="160"/>
        <v>5.6000000000000001E-2</v>
      </c>
      <c r="DC99" s="94" t="s">
        <v>2286</v>
      </c>
      <c r="DD99" s="97">
        <f t="shared" si="162"/>
        <v>1</v>
      </c>
      <c r="DE99" s="97">
        <f t="shared" si="161"/>
        <v>1</v>
      </c>
      <c r="DF99" s="97">
        <f t="shared" si="161"/>
        <v>1</v>
      </c>
      <c r="DG99" s="97">
        <f t="shared" si="161"/>
        <v>1</v>
      </c>
      <c r="DH99" s="97">
        <f t="shared" si="161"/>
        <v>1</v>
      </c>
      <c r="DI99" s="97">
        <f t="shared" si="161"/>
        <v>1</v>
      </c>
      <c r="DJ99" s="97">
        <f t="shared" si="161"/>
        <v>1</v>
      </c>
      <c r="DK99" s="97">
        <f t="shared" si="161"/>
        <v>1</v>
      </c>
      <c r="DL99" s="97">
        <f t="shared" si="161"/>
        <v>1</v>
      </c>
      <c r="DM99" s="97">
        <f t="shared" si="161"/>
        <v>1</v>
      </c>
      <c r="DN99" s="97">
        <f t="shared" si="161"/>
        <v>1</v>
      </c>
      <c r="DO99" s="97">
        <f t="shared" si="161"/>
        <v>1</v>
      </c>
      <c r="DP99" s="97">
        <f t="shared" si="161"/>
        <v>1</v>
      </c>
      <c r="DQ99" s="97">
        <f t="shared" si="161"/>
        <v>1</v>
      </c>
      <c r="DR99" s="97">
        <f t="shared" si="161"/>
        <v>1</v>
      </c>
      <c r="DS99" s="97">
        <f t="shared" si="161"/>
        <v>1</v>
      </c>
      <c r="DT99" s="97">
        <f t="shared" si="161"/>
        <v>1</v>
      </c>
      <c r="DU99" s="97">
        <f t="shared" si="161"/>
        <v>1</v>
      </c>
      <c r="DV99" s="97">
        <f t="shared" si="161"/>
        <v>1</v>
      </c>
      <c r="DW99" s="97">
        <f t="shared" si="161"/>
        <v>1</v>
      </c>
      <c r="DX99" s="97">
        <f t="shared" si="161"/>
        <v>1</v>
      </c>
      <c r="DY99" s="97">
        <f t="shared" si="161"/>
        <v>1</v>
      </c>
      <c r="DZ99" s="97">
        <f t="shared" si="161"/>
        <v>1</v>
      </c>
    </row>
    <row r="100" spans="80:130" ht="24">
      <c r="CB100" s="94">
        <v>19</v>
      </c>
      <c r="CC100" s="94">
        <v>12</v>
      </c>
      <c r="CD100" s="94" t="str">
        <f t="shared" si="163"/>
        <v>処遇加算なし特定加算なしベア加算なしから新加算Ⅴ（８）</v>
      </c>
      <c r="CE100" s="97">
        <f t="shared" si="138"/>
        <v>0.158</v>
      </c>
      <c r="CF100" s="97">
        <f t="shared" si="139"/>
        <v>0.158</v>
      </c>
      <c r="CG100" s="97">
        <f t="shared" si="140"/>
        <v>0.158</v>
      </c>
      <c r="CH100" s="97">
        <f t="shared" si="141"/>
        <v>6.8000000000000005E-2</v>
      </c>
      <c r="CI100" s="97">
        <f t="shared" si="142"/>
        <v>6.8999999999999992E-2</v>
      </c>
      <c r="CJ100" s="97">
        <f t="shared" si="143"/>
        <v>6.8999999999999992E-2</v>
      </c>
      <c r="CK100" s="97">
        <f t="shared" si="144"/>
        <v>5.6000000000000001E-2</v>
      </c>
      <c r="CL100" s="97">
        <f t="shared" si="145"/>
        <v>9.5000000000000001E-2</v>
      </c>
      <c r="CM100" s="97">
        <f t="shared" si="146"/>
        <v>9.5000000000000001E-2</v>
      </c>
      <c r="CN100" s="97">
        <f t="shared" si="147"/>
        <v>0.127</v>
      </c>
      <c r="CO100" s="97">
        <f t="shared" si="148"/>
        <v>0.11699999999999999</v>
      </c>
      <c r="CP100" s="97">
        <f t="shared" si="149"/>
        <v>0.11699999999999999</v>
      </c>
      <c r="CQ100" s="97">
        <f t="shared" si="150"/>
        <v>0.13200000000000001</v>
      </c>
      <c r="CR100" s="97">
        <f t="shared" si="151"/>
        <v>9.7000000000000003E-2</v>
      </c>
      <c r="CS100" s="97">
        <f t="shared" si="152"/>
        <v>9.7000000000000003E-2</v>
      </c>
      <c r="CT100" s="97">
        <f t="shared" si="153"/>
        <v>9.7000000000000003E-2</v>
      </c>
      <c r="CU100" s="97">
        <f t="shared" si="154"/>
        <v>4.5999999999999999E-2</v>
      </c>
      <c r="CV100" s="97">
        <f t="shared" si="155"/>
        <v>4.5999999999999999E-2</v>
      </c>
      <c r="CW100" s="97">
        <f t="shared" si="156"/>
        <v>3.1E-2</v>
      </c>
      <c r="CX100" s="97">
        <f t="shared" si="157"/>
        <v>3.1E-2</v>
      </c>
      <c r="CY100" s="97">
        <f t="shared" si="158"/>
        <v>3.1E-2</v>
      </c>
      <c r="CZ100" s="97">
        <f t="shared" si="159"/>
        <v>0.158</v>
      </c>
      <c r="DA100" s="97">
        <f t="shared" si="160"/>
        <v>6.8999999999999992E-2</v>
      </c>
      <c r="DC100" s="94" t="s">
        <v>2287</v>
      </c>
      <c r="DD100" s="97">
        <f t="shared" si="162"/>
        <v>1</v>
      </c>
      <c r="DE100" s="97">
        <f t="shared" si="161"/>
        <v>1</v>
      </c>
      <c r="DF100" s="97">
        <f t="shared" si="161"/>
        <v>1</v>
      </c>
      <c r="DG100" s="97">
        <f t="shared" si="161"/>
        <v>1</v>
      </c>
      <c r="DH100" s="97">
        <f t="shared" si="161"/>
        <v>1</v>
      </c>
      <c r="DI100" s="97">
        <f t="shared" si="161"/>
        <v>1</v>
      </c>
      <c r="DJ100" s="97">
        <f t="shared" si="161"/>
        <v>1</v>
      </c>
      <c r="DK100" s="97">
        <f t="shared" si="161"/>
        <v>1</v>
      </c>
      <c r="DL100" s="97">
        <f t="shared" si="161"/>
        <v>1</v>
      </c>
      <c r="DM100" s="97">
        <f t="shared" si="161"/>
        <v>1</v>
      </c>
      <c r="DN100" s="97">
        <f t="shared" si="161"/>
        <v>1</v>
      </c>
      <c r="DO100" s="97">
        <f t="shared" si="161"/>
        <v>1</v>
      </c>
      <c r="DP100" s="97">
        <f t="shared" si="161"/>
        <v>1</v>
      </c>
      <c r="DQ100" s="97">
        <f t="shared" si="161"/>
        <v>1</v>
      </c>
      <c r="DR100" s="97">
        <f t="shared" ref="DR100:DR106" si="164">CS100/BR14</f>
        <v>1</v>
      </c>
      <c r="DS100" s="97">
        <f t="shared" ref="DS100:DS106" si="165">CT100/BS14</f>
        <v>1</v>
      </c>
      <c r="DT100" s="97">
        <f t="shared" ref="DT100:DT106" si="166">CU100/BT14</f>
        <v>1</v>
      </c>
      <c r="DU100" s="97">
        <f t="shared" ref="DU100:DU106" si="167">CV100/BU14</f>
        <v>1</v>
      </c>
      <c r="DV100" s="97">
        <f t="shared" ref="DV100:DV106" si="168">CW100/BV14</f>
        <v>1</v>
      </c>
      <c r="DW100" s="97">
        <f t="shared" ref="DW100:DW106" si="169">CX100/BW14</f>
        <v>1</v>
      </c>
      <c r="DX100" s="97">
        <f t="shared" ref="DX100:DX106" si="170">CY100/BX14</f>
        <v>1</v>
      </c>
      <c r="DY100" s="97">
        <f t="shared" ref="DY100:DY106" si="171">CZ100/BY14</f>
        <v>1</v>
      </c>
      <c r="DZ100" s="97">
        <f t="shared" ref="DZ100:DZ106" si="172">DA100/BZ14</f>
        <v>1</v>
      </c>
    </row>
    <row r="101" spans="80:130" ht="24">
      <c r="CB101" s="94">
        <v>19</v>
      </c>
      <c r="CC101" s="94">
        <v>13</v>
      </c>
      <c r="CD101" s="94" t="str">
        <f t="shared" si="163"/>
        <v>処遇加算なし特定加算なしベア加算なしから新加算Ⅴ（９）</v>
      </c>
      <c r="CE101" s="97">
        <f t="shared" si="138"/>
        <v>0.14199999999999999</v>
      </c>
      <c r="CF101" s="97">
        <f t="shared" si="139"/>
        <v>0.14199999999999999</v>
      </c>
      <c r="CG101" s="97">
        <f t="shared" si="140"/>
        <v>0.14199999999999999</v>
      </c>
      <c r="CH101" s="97">
        <f t="shared" si="141"/>
        <v>5.9000000000000004E-2</v>
      </c>
      <c r="CI101" s="97">
        <f t="shared" si="142"/>
        <v>5.3999999999999999E-2</v>
      </c>
      <c r="CJ101" s="97">
        <f t="shared" si="143"/>
        <v>5.3999999999999999E-2</v>
      </c>
      <c r="CK101" s="97">
        <f t="shared" si="144"/>
        <v>5.5000000000000007E-2</v>
      </c>
      <c r="CL101" s="97">
        <f t="shared" si="145"/>
        <v>7.2999999999999995E-2</v>
      </c>
      <c r="CM101" s="97">
        <f t="shared" si="146"/>
        <v>7.2999999999999995E-2</v>
      </c>
      <c r="CN101" s="97">
        <f t="shared" si="147"/>
        <v>0.11199999999999999</v>
      </c>
      <c r="CO101" s="97">
        <f t="shared" si="148"/>
        <v>8.5000000000000006E-2</v>
      </c>
      <c r="CP101" s="97">
        <f t="shared" si="149"/>
        <v>8.5000000000000006E-2</v>
      </c>
      <c r="CQ101" s="97">
        <f t="shared" si="150"/>
        <v>0.112</v>
      </c>
      <c r="CR101" s="97">
        <f t="shared" si="151"/>
        <v>8.6000000000000007E-2</v>
      </c>
      <c r="CS101" s="97">
        <f t="shared" si="152"/>
        <v>8.6000000000000007E-2</v>
      </c>
      <c r="CT101" s="97">
        <f t="shared" si="153"/>
        <v>8.6000000000000007E-2</v>
      </c>
      <c r="CU101" s="97">
        <f t="shared" si="154"/>
        <v>4.8000000000000001E-2</v>
      </c>
      <c r="CV101" s="97">
        <f t="shared" si="155"/>
        <v>4.8000000000000001E-2</v>
      </c>
      <c r="CW101" s="97">
        <f t="shared" si="156"/>
        <v>3.1E-2</v>
      </c>
      <c r="CX101" s="97">
        <f t="shared" si="157"/>
        <v>3.1E-2</v>
      </c>
      <c r="CY101" s="97">
        <f t="shared" si="158"/>
        <v>3.1E-2</v>
      </c>
      <c r="CZ101" s="97">
        <f t="shared" si="159"/>
        <v>0.14199999999999999</v>
      </c>
      <c r="DA101" s="97">
        <f t="shared" si="160"/>
        <v>5.3999999999999999E-2</v>
      </c>
      <c r="DC101" s="94" t="s">
        <v>2288</v>
      </c>
      <c r="DD101" s="97">
        <f t="shared" si="162"/>
        <v>1</v>
      </c>
      <c r="DE101" s="97">
        <f t="shared" ref="DE101:DE106" si="173">CF101/BE15</f>
        <v>1</v>
      </c>
      <c r="DF101" s="97">
        <f t="shared" ref="DF101:DF106" si="174">CG101/BF15</f>
        <v>1</v>
      </c>
      <c r="DG101" s="97">
        <f t="shared" ref="DG101:DG106" si="175">CH101/BG15</f>
        <v>1</v>
      </c>
      <c r="DH101" s="97">
        <f t="shared" ref="DH101:DH106" si="176">CI101/BH15</f>
        <v>1</v>
      </c>
      <c r="DI101" s="97">
        <f t="shared" ref="DI101:DI106" si="177">CJ101/BI15</f>
        <v>1</v>
      </c>
      <c r="DJ101" s="97">
        <f t="shared" ref="DJ101:DJ106" si="178">CK101/BJ15</f>
        <v>1</v>
      </c>
      <c r="DK101" s="97">
        <f t="shared" ref="DK101:DK106" si="179">CL101/BK15</f>
        <v>1</v>
      </c>
      <c r="DL101" s="97">
        <f t="shared" ref="DL101:DL106" si="180">CM101/BL15</f>
        <v>1</v>
      </c>
      <c r="DM101" s="97">
        <f t="shared" ref="DM101:DM106" si="181">CN101/BM15</f>
        <v>1</v>
      </c>
      <c r="DN101" s="97">
        <f t="shared" ref="DN101:DN106" si="182">CO101/BN15</f>
        <v>1</v>
      </c>
      <c r="DO101" s="97">
        <f t="shared" ref="DO101:DO106" si="183">CP101/BO15</f>
        <v>1</v>
      </c>
      <c r="DP101" s="97">
        <f t="shared" ref="DP101:DP106" si="184">CQ101/BP15</f>
        <v>1</v>
      </c>
      <c r="DQ101" s="97">
        <f t="shared" ref="DQ101:DQ106" si="185">CR101/BQ15</f>
        <v>1</v>
      </c>
      <c r="DR101" s="97">
        <f t="shared" si="164"/>
        <v>1</v>
      </c>
      <c r="DS101" s="97">
        <f t="shared" si="165"/>
        <v>1</v>
      </c>
      <c r="DT101" s="97">
        <f t="shared" si="166"/>
        <v>1</v>
      </c>
      <c r="DU101" s="97">
        <f t="shared" si="167"/>
        <v>1</v>
      </c>
      <c r="DV101" s="97">
        <f t="shared" si="168"/>
        <v>1</v>
      </c>
      <c r="DW101" s="97">
        <f t="shared" si="169"/>
        <v>1</v>
      </c>
      <c r="DX101" s="97">
        <f t="shared" si="170"/>
        <v>1</v>
      </c>
      <c r="DY101" s="97">
        <f t="shared" si="171"/>
        <v>1</v>
      </c>
      <c r="DZ101" s="97">
        <f t="shared" si="172"/>
        <v>1</v>
      </c>
    </row>
    <row r="102" spans="80:130" ht="24">
      <c r="CB102" s="94">
        <v>19</v>
      </c>
      <c r="CC102" s="94">
        <v>14</v>
      </c>
      <c r="CD102" s="94" t="str">
        <f t="shared" si="163"/>
        <v>処遇加算なし特定加算なしベア加算なしから新加算Ⅴ（10）</v>
      </c>
      <c r="CE102" s="97">
        <f t="shared" si="138"/>
        <v>0.13899999999999998</v>
      </c>
      <c r="CF102" s="97">
        <f t="shared" si="139"/>
        <v>0.13899999999999998</v>
      </c>
      <c r="CG102" s="97">
        <f t="shared" si="140"/>
        <v>0.13899999999999998</v>
      </c>
      <c r="CH102" s="97">
        <f t="shared" si="141"/>
        <v>5.3999999999999999E-2</v>
      </c>
      <c r="CI102" s="97">
        <f t="shared" si="142"/>
        <v>4.5000000000000005E-2</v>
      </c>
      <c r="CJ102" s="97">
        <f t="shared" si="143"/>
        <v>4.5000000000000005E-2</v>
      </c>
      <c r="CK102" s="97">
        <f t="shared" si="144"/>
        <v>4.8000000000000001E-2</v>
      </c>
      <c r="CL102" s="97">
        <f t="shared" si="145"/>
        <v>6.4000000000000001E-2</v>
      </c>
      <c r="CM102" s="97">
        <f t="shared" si="146"/>
        <v>6.4000000000000001E-2</v>
      </c>
      <c r="CN102" s="97">
        <f t="shared" si="147"/>
        <v>9.6000000000000002E-2</v>
      </c>
      <c r="CO102" s="97">
        <f t="shared" si="148"/>
        <v>7.1000000000000008E-2</v>
      </c>
      <c r="CP102" s="97">
        <f t="shared" si="149"/>
        <v>7.1000000000000008E-2</v>
      </c>
      <c r="CQ102" s="97">
        <f t="shared" si="150"/>
        <v>9.7000000000000003E-2</v>
      </c>
      <c r="CR102" s="97">
        <f t="shared" si="151"/>
        <v>7.3999999999999996E-2</v>
      </c>
      <c r="CS102" s="97">
        <f t="shared" si="152"/>
        <v>7.3999999999999996E-2</v>
      </c>
      <c r="CT102" s="97">
        <f t="shared" si="153"/>
        <v>7.3999999999999996E-2</v>
      </c>
      <c r="CU102" s="97">
        <f t="shared" si="154"/>
        <v>4.4000000000000004E-2</v>
      </c>
      <c r="CV102" s="97">
        <f t="shared" si="155"/>
        <v>4.4000000000000004E-2</v>
      </c>
      <c r="CW102" s="97">
        <f t="shared" si="156"/>
        <v>3.0000000000000002E-2</v>
      </c>
      <c r="CX102" s="97">
        <f t="shared" si="157"/>
        <v>3.0000000000000002E-2</v>
      </c>
      <c r="CY102" s="97">
        <f t="shared" si="158"/>
        <v>3.0000000000000002E-2</v>
      </c>
      <c r="CZ102" s="97">
        <f t="shared" si="159"/>
        <v>0.13899999999999998</v>
      </c>
      <c r="DA102" s="97">
        <f t="shared" si="160"/>
        <v>4.5000000000000005E-2</v>
      </c>
      <c r="DC102" s="94" t="s">
        <v>2289</v>
      </c>
      <c r="DD102" s="97">
        <f t="shared" si="162"/>
        <v>1</v>
      </c>
      <c r="DE102" s="97">
        <f t="shared" si="173"/>
        <v>1</v>
      </c>
      <c r="DF102" s="97">
        <f t="shared" si="174"/>
        <v>1</v>
      </c>
      <c r="DG102" s="97">
        <f t="shared" si="175"/>
        <v>1</v>
      </c>
      <c r="DH102" s="97">
        <f t="shared" si="176"/>
        <v>1</v>
      </c>
      <c r="DI102" s="97">
        <f t="shared" si="177"/>
        <v>1</v>
      </c>
      <c r="DJ102" s="97">
        <f t="shared" si="178"/>
        <v>1</v>
      </c>
      <c r="DK102" s="97">
        <f t="shared" si="179"/>
        <v>1</v>
      </c>
      <c r="DL102" s="97">
        <f t="shared" si="180"/>
        <v>1</v>
      </c>
      <c r="DM102" s="97">
        <f t="shared" si="181"/>
        <v>1</v>
      </c>
      <c r="DN102" s="97">
        <f t="shared" si="182"/>
        <v>1</v>
      </c>
      <c r="DO102" s="97">
        <f t="shared" si="183"/>
        <v>1</v>
      </c>
      <c r="DP102" s="97">
        <f t="shared" si="184"/>
        <v>1</v>
      </c>
      <c r="DQ102" s="97">
        <f t="shared" si="185"/>
        <v>1</v>
      </c>
      <c r="DR102" s="97">
        <f t="shared" si="164"/>
        <v>1</v>
      </c>
      <c r="DS102" s="97">
        <f t="shared" si="165"/>
        <v>1</v>
      </c>
      <c r="DT102" s="97">
        <f t="shared" si="166"/>
        <v>1</v>
      </c>
      <c r="DU102" s="97">
        <f t="shared" si="167"/>
        <v>1</v>
      </c>
      <c r="DV102" s="97">
        <f t="shared" si="168"/>
        <v>1</v>
      </c>
      <c r="DW102" s="97">
        <f t="shared" si="169"/>
        <v>1</v>
      </c>
      <c r="DX102" s="97">
        <f t="shared" si="170"/>
        <v>1</v>
      </c>
      <c r="DY102" s="97">
        <f t="shared" si="171"/>
        <v>1</v>
      </c>
      <c r="DZ102" s="97">
        <f t="shared" si="172"/>
        <v>1</v>
      </c>
    </row>
    <row r="103" spans="80:130" ht="24">
      <c r="CB103" s="94">
        <v>19</v>
      </c>
      <c r="CC103" s="94">
        <v>15</v>
      </c>
      <c r="CD103" s="94" t="str">
        <f t="shared" si="163"/>
        <v>処遇加算なし特定加算なしベア加算なしから新加算Ⅴ（11）</v>
      </c>
      <c r="CE103" s="97">
        <f t="shared" si="138"/>
        <v>0.12100000000000001</v>
      </c>
      <c r="CF103" s="97">
        <f t="shared" si="139"/>
        <v>0.12100000000000001</v>
      </c>
      <c r="CG103" s="97">
        <f t="shared" si="140"/>
        <v>0.12100000000000001</v>
      </c>
      <c r="CH103" s="97">
        <f t="shared" si="141"/>
        <v>5.2000000000000005E-2</v>
      </c>
      <c r="CI103" s="97">
        <f t="shared" si="142"/>
        <v>5.2999999999999999E-2</v>
      </c>
      <c r="CJ103" s="97">
        <f t="shared" si="143"/>
        <v>5.2999999999999999E-2</v>
      </c>
      <c r="CK103" s="97">
        <f t="shared" si="144"/>
        <v>4.3000000000000003E-2</v>
      </c>
      <c r="CL103" s="97">
        <f t="shared" si="145"/>
        <v>7.2999999999999995E-2</v>
      </c>
      <c r="CM103" s="97">
        <f t="shared" si="146"/>
        <v>7.2999999999999995E-2</v>
      </c>
      <c r="CN103" s="97">
        <f t="shared" si="147"/>
        <v>9.9000000000000005E-2</v>
      </c>
      <c r="CO103" s="97">
        <f t="shared" si="148"/>
        <v>8.8999999999999996E-2</v>
      </c>
      <c r="CP103" s="97">
        <f t="shared" si="149"/>
        <v>8.8999999999999996E-2</v>
      </c>
      <c r="CQ103" s="97">
        <f t="shared" si="150"/>
        <v>0.10200000000000001</v>
      </c>
      <c r="CR103" s="97">
        <f t="shared" si="151"/>
        <v>7.3999999999999996E-2</v>
      </c>
      <c r="CS103" s="97">
        <f t="shared" si="152"/>
        <v>7.3999999999999996E-2</v>
      </c>
      <c r="CT103" s="97">
        <f t="shared" si="153"/>
        <v>7.3999999999999996E-2</v>
      </c>
      <c r="CU103" s="97">
        <f t="shared" si="154"/>
        <v>3.6000000000000004E-2</v>
      </c>
      <c r="CV103" s="97">
        <f t="shared" si="155"/>
        <v>3.6000000000000004E-2</v>
      </c>
      <c r="CW103" s="97">
        <f t="shared" si="156"/>
        <v>2.4E-2</v>
      </c>
      <c r="CX103" s="97">
        <f t="shared" si="157"/>
        <v>2.4E-2</v>
      </c>
      <c r="CY103" s="97">
        <f t="shared" si="158"/>
        <v>2.4E-2</v>
      </c>
      <c r="CZ103" s="97">
        <f t="shared" si="159"/>
        <v>0.12100000000000001</v>
      </c>
      <c r="DA103" s="97">
        <f t="shared" si="160"/>
        <v>5.2999999999999999E-2</v>
      </c>
      <c r="DC103" s="94" t="s">
        <v>2290</v>
      </c>
      <c r="DD103" s="97">
        <f t="shared" si="162"/>
        <v>1</v>
      </c>
      <c r="DE103" s="97">
        <f t="shared" si="173"/>
        <v>1</v>
      </c>
      <c r="DF103" s="97">
        <f t="shared" si="174"/>
        <v>1</v>
      </c>
      <c r="DG103" s="97">
        <f t="shared" si="175"/>
        <v>1</v>
      </c>
      <c r="DH103" s="97">
        <f t="shared" si="176"/>
        <v>1</v>
      </c>
      <c r="DI103" s="97">
        <f t="shared" si="177"/>
        <v>1</v>
      </c>
      <c r="DJ103" s="97">
        <f t="shared" si="178"/>
        <v>1</v>
      </c>
      <c r="DK103" s="97">
        <f t="shared" si="179"/>
        <v>1</v>
      </c>
      <c r="DL103" s="97">
        <f t="shared" si="180"/>
        <v>1</v>
      </c>
      <c r="DM103" s="97">
        <f t="shared" si="181"/>
        <v>1</v>
      </c>
      <c r="DN103" s="97">
        <f t="shared" si="182"/>
        <v>1</v>
      </c>
      <c r="DO103" s="97">
        <f t="shared" si="183"/>
        <v>1</v>
      </c>
      <c r="DP103" s="97">
        <f t="shared" si="184"/>
        <v>1</v>
      </c>
      <c r="DQ103" s="97">
        <f t="shared" si="185"/>
        <v>1</v>
      </c>
      <c r="DR103" s="97">
        <f t="shared" si="164"/>
        <v>1</v>
      </c>
      <c r="DS103" s="97">
        <f t="shared" si="165"/>
        <v>1</v>
      </c>
      <c r="DT103" s="97">
        <f t="shared" si="166"/>
        <v>1</v>
      </c>
      <c r="DU103" s="97">
        <f t="shared" si="167"/>
        <v>1</v>
      </c>
      <c r="DV103" s="97">
        <f t="shared" si="168"/>
        <v>1</v>
      </c>
      <c r="DW103" s="97">
        <f t="shared" si="169"/>
        <v>1</v>
      </c>
      <c r="DX103" s="97">
        <f t="shared" si="170"/>
        <v>1</v>
      </c>
      <c r="DY103" s="97">
        <f t="shared" si="171"/>
        <v>1</v>
      </c>
      <c r="DZ103" s="97">
        <f t="shared" si="172"/>
        <v>1</v>
      </c>
    </row>
    <row r="104" spans="80:130" ht="24">
      <c r="CB104" s="94">
        <v>19</v>
      </c>
      <c r="CC104" s="94">
        <v>16</v>
      </c>
      <c r="CD104" s="94" t="str">
        <f t="shared" si="163"/>
        <v>処遇加算なし特定加算なしベア加算なしから新加算Ⅴ（12）</v>
      </c>
      <c r="CE104" s="97">
        <f t="shared" si="138"/>
        <v>0.11800000000000001</v>
      </c>
      <c r="CF104" s="97">
        <f t="shared" si="139"/>
        <v>0.11800000000000001</v>
      </c>
      <c r="CG104" s="97">
        <f t="shared" si="140"/>
        <v>0.11800000000000001</v>
      </c>
      <c r="CH104" s="97">
        <f t="shared" si="141"/>
        <v>4.8000000000000001E-2</v>
      </c>
      <c r="CI104" s="97">
        <f t="shared" si="142"/>
        <v>4.3000000000000003E-2</v>
      </c>
      <c r="CJ104" s="97">
        <f t="shared" si="143"/>
        <v>4.3000000000000003E-2</v>
      </c>
      <c r="CK104" s="97">
        <f t="shared" si="144"/>
        <v>4.5000000000000005E-2</v>
      </c>
      <c r="CL104" s="97">
        <f t="shared" si="145"/>
        <v>5.7999999999999996E-2</v>
      </c>
      <c r="CM104" s="97">
        <f t="shared" si="146"/>
        <v>5.7999999999999996E-2</v>
      </c>
      <c r="CN104" s="97">
        <f t="shared" si="147"/>
        <v>8.8999999999999996E-2</v>
      </c>
      <c r="CO104" s="97">
        <f t="shared" si="148"/>
        <v>6.8000000000000005E-2</v>
      </c>
      <c r="CP104" s="97">
        <f t="shared" si="149"/>
        <v>6.8000000000000005E-2</v>
      </c>
      <c r="CQ104" s="97">
        <f t="shared" si="150"/>
        <v>8.900000000000001E-2</v>
      </c>
      <c r="CR104" s="97">
        <f t="shared" si="151"/>
        <v>7.0000000000000007E-2</v>
      </c>
      <c r="CS104" s="97">
        <f t="shared" si="152"/>
        <v>7.0000000000000007E-2</v>
      </c>
      <c r="CT104" s="97">
        <f t="shared" si="153"/>
        <v>7.0000000000000007E-2</v>
      </c>
      <c r="CU104" s="97">
        <f t="shared" si="154"/>
        <v>0.04</v>
      </c>
      <c r="CV104" s="97">
        <f t="shared" si="155"/>
        <v>0.04</v>
      </c>
      <c r="CW104" s="97">
        <f t="shared" si="156"/>
        <v>2.5999999999999999E-2</v>
      </c>
      <c r="CX104" s="97">
        <f t="shared" si="157"/>
        <v>2.5999999999999999E-2</v>
      </c>
      <c r="CY104" s="97">
        <f t="shared" si="158"/>
        <v>2.5999999999999999E-2</v>
      </c>
      <c r="CZ104" s="97">
        <f t="shared" si="159"/>
        <v>0.11800000000000001</v>
      </c>
      <c r="DA104" s="97">
        <f t="shared" si="160"/>
        <v>4.3000000000000003E-2</v>
      </c>
      <c r="DC104" s="94" t="s">
        <v>2291</v>
      </c>
      <c r="DD104" s="97">
        <f t="shared" si="162"/>
        <v>1</v>
      </c>
      <c r="DE104" s="97">
        <f t="shared" si="173"/>
        <v>1</v>
      </c>
      <c r="DF104" s="97">
        <f t="shared" si="174"/>
        <v>1</v>
      </c>
      <c r="DG104" s="97">
        <f t="shared" si="175"/>
        <v>1</v>
      </c>
      <c r="DH104" s="97">
        <f t="shared" si="176"/>
        <v>1</v>
      </c>
      <c r="DI104" s="97">
        <f t="shared" si="177"/>
        <v>1</v>
      </c>
      <c r="DJ104" s="97">
        <f t="shared" si="178"/>
        <v>1</v>
      </c>
      <c r="DK104" s="97">
        <f t="shared" si="179"/>
        <v>1</v>
      </c>
      <c r="DL104" s="97">
        <f t="shared" si="180"/>
        <v>1</v>
      </c>
      <c r="DM104" s="97">
        <f t="shared" si="181"/>
        <v>1</v>
      </c>
      <c r="DN104" s="97">
        <f t="shared" si="182"/>
        <v>1</v>
      </c>
      <c r="DO104" s="97">
        <f t="shared" si="183"/>
        <v>1</v>
      </c>
      <c r="DP104" s="97">
        <f t="shared" si="184"/>
        <v>1</v>
      </c>
      <c r="DQ104" s="97">
        <f t="shared" si="185"/>
        <v>1</v>
      </c>
      <c r="DR104" s="97">
        <f t="shared" si="164"/>
        <v>1</v>
      </c>
      <c r="DS104" s="97">
        <f t="shared" si="165"/>
        <v>1</v>
      </c>
      <c r="DT104" s="97">
        <f t="shared" si="166"/>
        <v>1</v>
      </c>
      <c r="DU104" s="97">
        <f t="shared" si="167"/>
        <v>1</v>
      </c>
      <c r="DV104" s="97">
        <f t="shared" si="168"/>
        <v>1</v>
      </c>
      <c r="DW104" s="97">
        <f t="shared" si="169"/>
        <v>1</v>
      </c>
      <c r="DX104" s="97">
        <f t="shared" si="170"/>
        <v>1</v>
      </c>
      <c r="DY104" s="97">
        <f t="shared" si="171"/>
        <v>1</v>
      </c>
      <c r="DZ104" s="97">
        <f t="shared" si="172"/>
        <v>1</v>
      </c>
    </row>
    <row r="105" spans="80:130" ht="24">
      <c r="CB105" s="94">
        <v>19</v>
      </c>
      <c r="CC105" s="94">
        <v>17</v>
      </c>
      <c r="CD105" s="94" t="str">
        <f t="shared" si="163"/>
        <v>処遇加算なし特定加算なしベア加算なしから新加算Ⅴ（13）</v>
      </c>
      <c r="CE105" s="97">
        <f t="shared" si="138"/>
        <v>0.1</v>
      </c>
      <c r="CF105" s="97">
        <f t="shared" si="139"/>
        <v>0.1</v>
      </c>
      <c r="CG105" s="97">
        <f t="shared" si="140"/>
        <v>0.1</v>
      </c>
      <c r="CH105" s="97">
        <f t="shared" si="141"/>
        <v>4.4000000000000004E-2</v>
      </c>
      <c r="CI105" s="97">
        <f t="shared" si="142"/>
        <v>4.4000000000000004E-2</v>
      </c>
      <c r="CJ105" s="97">
        <f t="shared" si="143"/>
        <v>4.4000000000000004E-2</v>
      </c>
      <c r="CK105" s="97">
        <f t="shared" si="144"/>
        <v>3.7999999999999999E-2</v>
      </c>
      <c r="CL105" s="97">
        <f t="shared" si="145"/>
        <v>6.0999999999999999E-2</v>
      </c>
      <c r="CM105" s="97">
        <f t="shared" si="146"/>
        <v>6.0999999999999999E-2</v>
      </c>
      <c r="CN105" s="97">
        <f t="shared" si="147"/>
        <v>8.7999999999999995E-2</v>
      </c>
      <c r="CO105" s="97">
        <f t="shared" si="148"/>
        <v>7.3000000000000009E-2</v>
      </c>
      <c r="CP105" s="97">
        <f t="shared" si="149"/>
        <v>7.3000000000000009E-2</v>
      </c>
      <c r="CQ105" s="97">
        <f t="shared" si="150"/>
        <v>8.900000000000001E-2</v>
      </c>
      <c r="CR105" s="97">
        <f t="shared" si="151"/>
        <v>6.3E-2</v>
      </c>
      <c r="CS105" s="97">
        <f t="shared" si="152"/>
        <v>6.3E-2</v>
      </c>
      <c r="CT105" s="97">
        <f t="shared" si="153"/>
        <v>6.3E-2</v>
      </c>
      <c r="CU105" s="97">
        <f t="shared" si="154"/>
        <v>3.1E-2</v>
      </c>
      <c r="CV105" s="97">
        <f t="shared" si="155"/>
        <v>3.1E-2</v>
      </c>
      <c r="CW105" s="97">
        <f t="shared" si="156"/>
        <v>0.02</v>
      </c>
      <c r="CX105" s="97">
        <f t="shared" si="157"/>
        <v>0.02</v>
      </c>
      <c r="CY105" s="97">
        <f t="shared" si="158"/>
        <v>0.02</v>
      </c>
      <c r="CZ105" s="97">
        <f t="shared" si="159"/>
        <v>0.1</v>
      </c>
      <c r="DA105" s="97">
        <f t="shared" si="160"/>
        <v>4.4000000000000004E-2</v>
      </c>
      <c r="DC105" s="94" t="s">
        <v>2292</v>
      </c>
      <c r="DD105" s="97">
        <f t="shared" si="162"/>
        <v>1</v>
      </c>
      <c r="DE105" s="97">
        <f t="shared" si="173"/>
        <v>1</v>
      </c>
      <c r="DF105" s="97">
        <f t="shared" si="174"/>
        <v>1</v>
      </c>
      <c r="DG105" s="97">
        <f t="shared" si="175"/>
        <v>1</v>
      </c>
      <c r="DH105" s="97">
        <f t="shared" si="176"/>
        <v>1</v>
      </c>
      <c r="DI105" s="97">
        <f t="shared" si="177"/>
        <v>1</v>
      </c>
      <c r="DJ105" s="97">
        <f t="shared" si="178"/>
        <v>1</v>
      </c>
      <c r="DK105" s="97">
        <f t="shared" si="179"/>
        <v>1</v>
      </c>
      <c r="DL105" s="97">
        <f t="shared" si="180"/>
        <v>1</v>
      </c>
      <c r="DM105" s="97">
        <f t="shared" si="181"/>
        <v>1</v>
      </c>
      <c r="DN105" s="97">
        <f t="shared" si="182"/>
        <v>1</v>
      </c>
      <c r="DO105" s="97">
        <f t="shared" si="183"/>
        <v>1</v>
      </c>
      <c r="DP105" s="97">
        <f t="shared" si="184"/>
        <v>1</v>
      </c>
      <c r="DQ105" s="97">
        <f t="shared" si="185"/>
        <v>1</v>
      </c>
      <c r="DR105" s="97">
        <f t="shared" si="164"/>
        <v>1</v>
      </c>
      <c r="DS105" s="97">
        <f t="shared" si="165"/>
        <v>1</v>
      </c>
      <c r="DT105" s="97">
        <f t="shared" si="166"/>
        <v>1</v>
      </c>
      <c r="DU105" s="97">
        <f t="shared" si="167"/>
        <v>1</v>
      </c>
      <c r="DV105" s="97">
        <f t="shared" si="168"/>
        <v>1</v>
      </c>
      <c r="DW105" s="97">
        <f t="shared" si="169"/>
        <v>1</v>
      </c>
      <c r="DX105" s="97">
        <f t="shared" si="170"/>
        <v>1</v>
      </c>
      <c r="DY105" s="97">
        <f t="shared" si="171"/>
        <v>1</v>
      </c>
      <c r="DZ105" s="97">
        <f t="shared" si="172"/>
        <v>1</v>
      </c>
    </row>
    <row r="106" spans="80:130" ht="24">
      <c r="CB106" s="94">
        <v>19</v>
      </c>
      <c r="CC106" s="94">
        <v>18</v>
      </c>
      <c r="CD106" s="94" t="str">
        <f t="shared" si="163"/>
        <v>処遇加算なし特定加算なしベア加算なしから新加算Ⅴ（14）</v>
      </c>
      <c r="CE106" s="97">
        <f t="shared" si="138"/>
        <v>7.5999999999999998E-2</v>
      </c>
      <c r="CF106" s="97">
        <f t="shared" si="139"/>
        <v>7.5999999999999998E-2</v>
      </c>
      <c r="CG106" s="97">
        <f t="shared" si="140"/>
        <v>7.5999999999999998E-2</v>
      </c>
      <c r="CH106" s="97">
        <f t="shared" si="141"/>
        <v>3.3000000000000002E-2</v>
      </c>
      <c r="CI106" s="97">
        <f t="shared" si="142"/>
        <v>3.3000000000000002E-2</v>
      </c>
      <c r="CJ106" s="97">
        <f t="shared" si="143"/>
        <v>3.3000000000000002E-2</v>
      </c>
      <c r="CK106" s="97">
        <f t="shared" si="144"/>
        <v>2.7999999999999997E-2</v>
      </c>
      <c r="CL106" s="97">
        <f t="shared" si="145"/>
        <v>4.5999999999999999E-2</v>
      </c>
      <c r="CM106" s="97">
        <f t="shared" si="146"/>
        <v>4.5999999999999999E-2</v>
      </c>
      <c r="CN106" s="97">
        <f t="shared" si="147"/>
        <v>6.5000000000000002E-2</v>
      </c>
      <c r="CO106" s="97">
        <f t="shared" si="148"/>
        <v>5.6000000000000001E-2</v>
      </c>
      <c r="CP106" s="97">
        <f t="shared" si="149"/>
        <v>5.6000000000000001E-2</v>
      </c>
      <c r="CQ106" s="97">
        <f t="shared" si="150"/>
        <v>6.6000000000000003E-2</v>
      </c>
      <c r="CR106" s="97">
        <f t="shared" si="151"/>
        <v>4.7E-2</v>
      </c>
      <c r="CS106" s="97">
        <f t="shared" si="152"/>
        <v>4.7E-2</v>
      </c>
      <c r="CT106" s="97">
        <f t="shared" si="153"/>
        <v>4.7E-2</v>
      </c>
      <c r="CU106" s="97">
        <f t="shared" si="154"/>
        <v>2.3E-2</v>
      </c>
      <c r="CV106" s="97">
        <f t="shared" si="155"/>
        <v>2.3E-2</v>
      </c>
      <c r="CW106" s="97">
        <f t="shared" si="156"/>
        <v>1.4999999999999999E-2</v>
      </c>
      <c r="CX106" s="97">
        <f t="shared" si="157"/>
        <v>1.4999999999999999E-2</v>
      </c>
      <c r="CY106" s="97">
        <f t="shared" si="158"/>
        <v>1.4999999999999999E-2</v>
      </c>
      <c r="CZ106" s="97">
        <f t="shared" si="159"/>
        <v>7.5999999999999998E-2</v>
      </c>
      <c r="DA106" s="97">
        <f t="shared" si="160"/>
        <v>3.3000000000000002E-2</v>
      </c>
      <c r="DC106" s="94" t="s">
        <v>2293</v>
      </c>
      <c r="DD106" s="97">
        <f t="shared" si="162"/>
        <v>1</v>
      </c>
      <c r="DE106" s="97">
        <f t="shared" si="173"/>
        <v>1</v>
      </c>
      <c r="DF106" s="97">
        <f t="shared" si="174"/>
        <v>1</v>
      </c>
      <c r="DG106" s="97">
        <f t="shared" si="175"/>
        <v>1</v>
      </c>
      <c r="DH106" s="97">
        <f t="shared" si="176"/>
        <v>1</v>
      </c>
      <c r="DI106" s="97">
        <f t="shared" si="177"/>
        <v>1</v>
      </c>
      <c r="DJ106" s="97">
        <f t="shared" si="178"/>
        <v>1</v>
      </c>
      <c r="DK106" s="97">
        <f t="shared" si="179"/>
        <v>1</v>
      </c>
      <c r="DL106" s="97">
        <f t="shared" si="180"/>
        <v>1</v>
      </c>
      <c r="DM106" s="97">
        <f t="shared" si="181"/>
        <v>1</v>
      </c>
      <c r="DN106" s="97">
        <f t="shared" si="182"/>
        <v>1</v>
      </c>
      <c r="DO106" s="97">
        <f t="shared" si="183"/>
        <v>1</v>
      </c>
      <c r="DP106" s="97">
        <f t="shared" si="184"/>
        <v>1</v>
      </c>
      <c r="DQ106" s="97">
        <f t="shared" si="185"/>
        <v>1</v>
      </c>
      <c r="DR106" s="97">
        <f t="shared" si="164"/>
        <v>1</v>
      </c>
      <c r="DS106" s="97">
        <f t="shared" si="165"/>
        <v>1</v>
      </c>
      <c r="DT106" s="97">
        <f t="shared" si="166"/>
        <v>1</v>
      </c>
      <c r="DU106" s="97">
        <f t="shared" si="167"/>
        <v>1</v>
      </c>
      <c r="DV106" s="97">
        <f t="shared" si="168"/>
        <v>1</v>
      </c>
      <c r="DW106" s="97">
        <f t="shared" si="169"/>
        <v>1</v>
      </c>
      <c r="DX106" s="97">
        <f t="shared" si="170"/>
        <v>1</v>
      </c>
      <c r="DY106" s="97">
        <f t="shared" si="171"/>
        <v>1</v>
      </c>
      <c r="DZ106" s="97">
        <f t="shared" si="172"/>
        <v>1</v>
      </c>
    </row>
  </sheetData>
  <sheetProtection algorithmName="SHA-512" hashValue="FFufRYR0KozEXb7KZ/JM80FekuxXkQftB+DID6R2LBn0Yp3+fv8wKEX+BjbmEOfOXzFpa0/v8BtySqDBPi5BmA==" saltValue="nodgtxq38C1/9KQCYpy26w==" spinCount="100000" sheet="1" objects="1" scenarios="1"/>
  <sortState xmlns:xlrd2="http://schemas.microsoft.com/office/spreadsheetml/2017/richdata2" ref="AB3:AD21">
    <sortCondition ref="AB3:AB21"/>
  </sortState>
  <mergeCells count="2">
    <mergeCell ref="AB2:AC2"/>
    <mergeCell ref="BB2:BC2"/>
  </mergeCells>
  <phoneticPr fontId="8"/>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25373B1-87DA-4881-BED7-58B693807D41}"/>
</file>

<file path=customXml/itemProps2.xml><?xml version="1.0" encoding="utf-8"?>
<ds:datastoreItem xmlns:ds="http://schemas.openxmlformats.org/officeDocument/2006/customXml" ds:itemID="{AF0D5498-C83D-45E7-9452-A33BB25A58F7}">
  <ds:schemaRefs>
    <ds:schemaRef ds:uri="http://purl.org/dc/elements/1.1/"/>
    <ds:schemaRef ds:uri="http://www.w3.org/XML/1998/namespace"/>
    <ds:schemaRef ds:uri="e60fd174-b192-4fdb-8980-a9c623028ceb"/>
    <ds:schemaRef ds:uri="http://schemas.openxmlformats.org/package/2006/metadata/core-properties"/>
    <ds:schemaRef ds:uri="http://purl.org/dc/terms/"/>
    <ds:schemaRef ds:uri="http://schemas.microsoft.com/office/2006/metadata/properties"/>
    <ds:schemaRef ds:uri="http://schemas.microsoft.com/office/2006/documentManagement/types"/>
    <ds:schemaRef ds:uri="http://schemas.microsoft.com/office/infopath/2007/PartnerControls"/>
    <ds:schemaRef ds:uri="263dbbe5-076b-4606-a03b-9598f5f2f35a"/>
    <ds:schemaRef ds:uri="http://purl.org/dc/dcmitype/"/>
  </ds:schemaRefs>
</ds:datastoreItem>
</file>

<file path=customXml/itemProps3.xml><?xml version="1.0" encoding="utf-8"?>
<ds:datastoreItem xmlns:ds="http://schemas.openxmlformats.org/officeDocument/2006/customXml" ds:itemID="{4FD9F6D2-9535-43B3-AACC-56AD070017F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53</vt:i4>
      </vt:variant>
    </vt:vector>
  </HeadingPairs>
  <TitlesOfParts>
    <vt:vector size="61"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鶴巻 明梨(tsurumaki-akari.2p2)</cp:lastModifiedBy>
  <cp:revision/>
  <cp:lastPrinted>2025-07-03T13:59:49Z</cp:lastPrinted>
  <dcterms:created xsi:type="dcterms:W3CDTF">2023-01-10T13:53:21Z</dcterms:created>
  <dcterms:modified xsi:type="dcterms:W3CDTF">2025-07-21T14:13:11Z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